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总表" sheetId="16" r:id="rId1"/>
    <sheet name="农村计生奖励" sheetId="6" state="hidden" r:id="rId2"/>
    <sheet name="特扶补助汇总" sheetId="18" state="hidden" r:id="rId3"/>
    <sheet name="计生特扶-伤残" sheetId="10" state="hidden" r:id="rId4"/>
    <sheet name="计生特扶-死亡" sheetId="11" state="hidden" r:id="rId5"/>
    <sheet name="计生并发症" sheetId="17" state="hidden" r:id="rId6"/>
  </sheets>
  <definedNames>
    <definedName name="_xlnm._FilterDatabase" localSheetId="0" hidden="1">总表!$A$4:$IJ$164</definedName>
    <definedName name="_xlnm._FilterDatabase" localSheetId="5" hidden="1">计生并发症!$A$5:$AB$165</definedName>
    <definedName name="_xlnm._FilterDatabase" localSheetId="3" hidden="1">'计生特扶-伤残'!$A$5:$HL$5</definedName>
    <definedName name="_xlnm._FilterDatabase" localSheetId="4" hidden="1">'计生特扶-死亡'!$5:$166</definedName>
    <definedName name="_xlnm._FilterDatabase" localSheetId="1" hidden="1">农村计生奖励!$A$7:$HP$166</definedName>
    <definedName name="_xlnm.Print_Area" localSheetId="5">计生并发症!$A$1:$AA$165</definedName>
    <definedName name="_xlnm.Print_Area" localSheetId="3">'计生特扶-伤残'!$A$1:$L$165</definedName>
    <definedName name="_xlnm.Print_Area" localSheetId="4">'计生特扶-死亡'!$A$1:$L$166</definedName>
    <definedName name="_xlnm.Print_Area" localSheetId="1">农村计生奖励!$A$1:$M$166</definedName>
    <definedName name="_xlnm.Print_Area" localSheetId="0">总表!$A:$D</definedName>
    <definedName name="_xlnm.Print_Titles" localSheetId="5">计生并发症!$4:$5</definedName>
    <definedName name="_xlnm.Print_Titles" localSheetId="3">'计生特扶-伤残'!$4:$5</definedName>
    <definedName name="_xlnm.Print_Titles" localSheetId="4">'计生特扶-死亡'!$4:$5</definedName>
    <definedName name="_xlnm.Print_Titles" localSheetId="1">农村计生奖励!$4:$5</definedName>
    <definedName name="_xlnm.Print_Titles" localSheetId="0">总表!$4:$4</definedName>
    <definedName name="_xlnm._FilterDatabase" localSheetId="2" hidden="1">特扶补助汇总!$A$5:$IL$164</definedName>
    <definedName name="_xlnm.Print_Titles" localSheetId="2">特扶补助汇总!$4:$4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<sst xmlns="http://schemas.openxmlformats.org/spreadsheetml/2006/main" count="1124" uniqueCount="251">
  <si>
    <r>
      <t>附件</t>
    </r>
    <r>
      <rPr>
        <sz val="16"/>
        <rFont val="Times New Roman"/>
        <charset val="134"/>
      </rPr>
      <t>2</t>
    </r>
  </si>
  <si>
    <t>提前下达2025年计划生育家庭奖励扶助
省级补助资金分配表</t>
  </si>
  <si>
    <t>单位：万元</t>
  </si>
  <si>
    <t>单位</t>
  </si>
  <si>
    <t>合计</t>
  </si>
  <si>
    <t>计划生育家庭奖励</t>
  </si>
  <si>
    <t>计划生育家庭特别扶助</t>
  </si>
  <si>
    <t>各地市小计</t>
  </si>
  <si>
    <t>广州市</t>
  </si>
  <si>
    <t>荔湾区</t>
  </si>
  <si>
    <t>越秀区</t>
  </si>
  <si>
    <t>海珠区</t>
  </si>
  <si>
    <t>天河区</t>
  </si>
  <si>
    <t>白云区</t>
  </si>
  <si>
    <t>黄埔区</t>
  </si>
  <si>
    <t>番禺区</t>
  </si>
  <si>
    <t>花都区</t>
  </si>
  <si>
    <t>南沙区</t>
  </si>
  <si>
    <t>从化区</t>
  </si>
  <si>
    <t>增城区</t>
  </si>
  <si>
    <t>深圳市深汕特别合作区</t>
  </si>
  <si>
    <t>珠海市</t>
  </si>
  <si>
    <t>珠海市本级</t>
  </si>
  <si>
    <t>其中：珠海市高新技术产业开发区</t>
  </si>
  <si>
    <t>鹤洲新区筹备组</t>
  </si>
  <si>
    <t>香洲区</t>
  </si>
  <si>
    <t>斗门区</t>
  </si>
  <si>
    <t>金湾区</t>
  </si>
  <si>
    <t>汕头市</t>
  </si>
  <si>
    <t>龙湖区</t>
  </si>
  <si>
    <t>金平区</t>
  </si>
  <si>
    <t>濠江区</t>
  </si>
  <si>
    <t>潮阳区</t>
  </si>
  <si>
    <t>潮南区</t>
  </si>
  <si>
    <t>澄海区</t>
  </si>
  <si>
    <t>佛山市</t>
  </si>
  <si>
    <t>禅城区</t>
  </si>
  <si>
    <t>南海区</t>
  </si>
  <si>
    <t>三水区</t>
  </si>
  <si>
    <t>高明区</t>
  </si>
  <si>
    <t>顺德区</t>
  </si>
  <si>
    <t>韶关市</t>
  </si>
  <si>
    <t>武江区</t>
  </si>
  <si>
    <t>浈江区</t>
  </si>
  <si>
    <t>曲江区</t>
  </si>
  <si>
    <t>河源市</t>
  </si>
  <si>
    <t>河源市本级</t>
  </si>
  <si>
    <t>其中：江东新区</t>
  </si>
  <si>
    <t>源城区</t>
  </si>
  <si>
    <t>梅州市</t>
  </si>
  <si>
    <t>梅江区</t>
  </si>
  <si>
    <t>梅县区</t>
  </si>
  <si>
    <t>惠州市</t>
  </si>
  <si>
    <t>惠州市本级</t>
  </si>
  <si>
    <t>其中：大亚湾经济技术开发区</t>
  </si>
  <si>
    <t>仲恺高新技术产业开发区</t>
  </si>
  <si>
    <t>惠城区</t>
  </si>
  <si>
    <t>惠阳区</t>
  </si>
  <si>
    <t>汕尾市</t>
  </si>
  <si>
    <t>汕尾市本级</t>
  </si>
  <si>
    <t>其中：红海湾开发区</t>
  </si>
  <si>
    <t>华侨管理区</t>
  </si>
  <si>
    <t>城区</t>
  </si>
  <si>
    <t>东莞市</t>
  </si>
  <si>
    <t>中山市</t>
  </si>
  <si>
    <t>江门市</t>
  </si>
  <si>
    <t>蓬江区</t>
  </si>
  <si>
    <t>江海区</t>
  </si>
  <si>
    <t>新会区</t>
  </si>
  <si>
    <t>阳江市</t>
  </si>
  <si>
    <t>阳江市本级</t>
  </si>
  <si>
    <t>其中：海陵岛经济开发试验区</t>
  </si>
  <si>
    <t>高新技术产业开发区</t>
  </si>
  <si>
    <t>江城区</t>
  </si>
  <si>
    <t>阳东区</t>
  </si>
  <si>
    <t>湛江市</t>
  </si>
  <si>
    <t>湛江市本级</t>
  </si>
  <si>
    <t>其中：湛江经济技术开发区</t>
  </si>
  <si>
    <t>奋勇高新技术产业开发区</t>
  </si>
  <si>
    <t>赤坎区</t>
  </si>
  <si>
    <t>霞山区</t>
  </si>
  <si>
    <t>坡头区</t>
  </si>
  <si>
    <t>麻章区</t>
  </si>
  <si>
    <t>茂名市</t>
  </si>
  <si>
    <t>茂名市本级</t>
  </si>
  <si>
    <t>其中：滨海新区</t>
  </si>
  <si>
    <t>茂名市高新技术产业开发区</t>
  </si>
  <si>
    <t>茂南区</t>
  </si>
  <si>
    <t>电白区</t>
  </si>
  <si>
    <t>肇庆市</t>
  </si>
  <si>
    <t>端州区</t>
  </si>
  <si>
    <t>鼎湖区</t>
  </si>
  <si>
    <t>高要区</t>
  </si>
  <si>
    <t>清远市</t>
  </si>
  <si>
    <t>清城区</t>
  </si>
  <si>
    <t>清新区</t>
  </si>
  <si>
    <t>潮州市</t>
  </si>
  <si>
    <t>湘桥区</t>
  </si>
  <si>
    <t>潮安区</t>
  </si>
  <si>
    <t>揭阳市</t>
  </si>
  <si>
    <t>揭阳市本级</t>
  </si>
  <si>
    <t>榕城区</t>
  </si>
  <si>
    <t>揭东区</t>
  </si>
  <si>
    <t>云浮市</t>
  </si>
  <si>
    <t>云城区</t>
  </si>
  <si>
    <t>云安区</t>
  </si>
  <si>
    <t>横琴粤澳深度合作区</t>
  </si>
  <si>
    <t>财政省直管县小计</t>
  </si>
  <si>
    <t>南澳县</t>
  </si>
  <si>
    <t>南雄市</t>
  </si>
  <si>
    <t>仁化县</t>
  </si>
  <si>
    <t>乳源瑶族自治县</t>
  </si>
  <si>
    <t>翁源县</t>
  </si>
  <si>
    <t>始兴县</t>
  </si>
  <si>
    <t>新丰县</t>
  </si>
  <si>
    <t>乐昌市</t>
  </si>
  <si>
    <t>紫金县</t>
  </si>
  <si>
    <t>龙川县</t>
  </si>
  <si>
    <t>连平县</t>
  </si>
  <si>
    <t>和平县</t>
  </si>
  <si>
    <t>东源县</t>
  </si>
  <si>
    <t>兴宁市</t>
  </si>
  <si>
    <t>五华县</t>
  </si>
  <si>
    <t>丰顺县</t>
  </si>
  <si>
    <t>大埔县</t>
  </si>
  <si>
    <t>平远县</t>
  </si>
  <si>
    <t>蕉岭县</t>
  </si>
  <si>
    <t>博罗县</t>
  </si>
  <si>
    <t>惠东县</t>
  </si>
  <si>
    <t>龙门县</t>
  </si>
  <si>
    <t>陆河县</t>
  </si>
  <si>
    <t>陆丰市</t>
  </si>
  <si>
    <t>海丰县</t>
  </si>
  <si>
    <t>市卫生健康局</t>
  </si>
  <si>
    <t>开平市</t>
  </si>
  <si>
    <t>鹤山市</t>
  </si>
  <si>
    <t>恩平市</t>
  </si>
  <si>
    <t>阳春市</t>
  </si>
  <si>
    <t>阳西县</t>
  </si>
  <si>
    <t>徐闻县</t>
  </si>
  <si>
    <t>廉江市</t>
  </si>
  <si>
    <t>雷州市</t>
  </si>
  <si>
    <t>遂溪县</t>
  </si>
  <si>
    <t>吴川市</t>
  </si>
  <si>
    <t>高州市</t>
  </si>
  <si>
    <t>化州市</t>
  </si>
  <si>
    <t>信宜市</t>
  </si>
  <si>
    <t>封开县</t>
  </si>
  <si>
    <t>怀集县</t>
  </si>
  <si>
    <t>德庆县</t>
  </si>
  <si>
    <t>广宁县</t>
  </si>
  <si>
    <t>四会市</t>
  </si>
  <si>
    <t>英德市</t>
  </si>
  <si>
    <t>连山壮族瑶族自治县</t>
  </si>
  <si>
    <t>连南瑶族自治县</t>
  </si>
  <si>
    <t>佛冈县</t>
  </si>
  <si>
    <t>阳山县</t>
  </si>
  <si>
    <t>连州市</t>
  </si>
  <si>
    <t>饶平县</t>
  </si>
  <si>
    <t>普宁市</t>
  </si>
  <si>
    <t>揭西县</t>
  </si>
  <si>
    <t>惠来县</t>
  </si>
  <si>
    <t>罗定市</t>
  </si>
  <si>
    <t>新兴县</t>
  </si>
  <si>
    <t>郁南县</t>
  </si>
  <si>
    <t xml:space="preserve">备注：
1.深汕特别合作区的资金直接划拨至深圳市；
2.横琴粤澳深度合作区2023年起资金直接由省财政厅划拨至该区。
</t>
  </si>
  <si>
    <t>附件2-1</t>
  </si>
  <si>
    <t>2025年农村部分计划生育家庭奖励省级补助资金分配表</t>
  </si>
  <si>
    <t>金额单位：万元</t>
  </si>
  <si>
    <t>地区</t>
  </si>
  <si>
    <t>2024年中央补助对象人数</t>
  </si>
  <si>
    <t>2024年省财政补助人数</t>
  </si>
  <si>
    <t>省级以上补助比例</t>
  </si>
  <si>
    <t>省级以上财政补助资金</t>
  </si>
  <si>
    <t>中央财政应补助资金</t>
  </si>
  <si>
    <t>2025年省级财政应补助资金</t>
  </si>
  <si>
    <t>2024年省财政据实结算调整资金</t>
  </si>
  <si>
    <t>以前年度待补足和抵扣金额</t>
  </si>
  <si>
    <t>2025年省级补助资金</t>
  </si>
  <si>
    <t>2025年省级实际下达</t>
  </si>
  <si>
    <t>2024年应补助资金</t>
  </si>
  <si>
    <t>2024年已下达补助资金</t>
  </si>
  <si>
    <t>结算金额</t>
  </si>
  <si>
    <t>栏次</t>
  </si>
  <si>
    <t>1栏</t>
  </si>
  <si>
    <t>2栏</t>
  </si>
  <si>
    <t>3栏</t>
  </si>
  <si>
    <t>4栏=2栏*120*12*3栏</t>
  </si>
  <si>
    <t>5栏=1栏*30%*80*12</t>
  </si>
  <si>
    <t>6栏=4栏-5栏</t>
  </si>
  <si>
    <t>7栏=6栏</t>
  </si>
  <si>
    <t>8栏</t>
  </si>
  <si>
    <t>9栏=7栏-8栏</t>
  </si>
  <si>
    <t>10栏</t>
  </si>
  <si>
    <t>11栏=6栏+9栏+10栏</t>
  </si>
  <si>
    <t>12栏</t>
  </si>
  <si>
    <t>台山市</t>
  </si>
  <si>
    <t xml:space="preserve">备注：
1.2025年奖励人数的统计口径为广东家庭发展奖扶信息管理系统中2024年6月21日的时点统计数；
2.非建制区补助资金下达所在地级市本级；　　　　　　　　　　　　　　　　　　　　　　　　　　　　　　　　　　　　　　　　　　　　　　　　　　　　　
3.深汕特别合作区的资金直接划拨至深圳市；
4.横琴粤澳深度合作区2023年起资金直接划拨至该区；
5.2025年补助金额为负数地区在实际补助列中表现为"0",待以后年度进行结算。                                                                                                                          </t>
  </si>
  <si>
    <t>附件2-2</t>
  </si>
  <si>
    <t>2025年计划生育特别扶助制度省级补助资金</t>
  </si>
  <si>
    <t>伤残家庭</t>
  </si>
  <si>
    <t>死亡家庭</t>
  </si>
  <si>
    <t>其他家庭</t>
  </si>
  <si>
    <t>补助资金合计</t>
  </si>
  <si>
    <t>2025年实际下达</t>
  </si>
  <si>
    <t>备注：
1.深汕特别合作区的资金直接划拨至深圳市；
2.横琴粤澳深度合作区2023年起资金直接由省财政厅划拨至该区；
3.2025年补助金额为负数地区在实际补助列中表现为"0",待以后年度进行结算。</t>
  </si>
  <si>
    <t>附件6-2</t>
  </si>
  <si>
    <t>附件2－2</t>
  </si>
  <si>
    <t>2025年计划生育特别扶助制度（独生子女伤残家庭）省级补助资金分配表</t>
  </si>
  <si>
    <t>省级以上财政补助比例</t>
  </si>
  <si>
    <t>2025年省财政预拨补助资金</t>
  </si>
  <si>
    <t>4栏=2栏*3栏*500*12</t>
  </si>
  <si>
    <t>5栏=1栏*30%*460*12</t>
  </si>
  <si>
    <t>7栏</t>
  </si>
  <si>
    <r>
      <rPr>
        <sz val="11"/>
        <rFont val="宋体"/>
        <charset val="134"/>
      </rPr>
      <t>备注：
1.根据《关于进一步做好计划生育特殊困难家庭扶助工作的通知》（粤卫〔2014〕86号），独生子女伤残家庭省级财政补助标准为500元/人/月，补助比例分4档；
2.2024年奖励人数的统计口径为广东家庭发展奖扶信息管理系统中2024年6月21日时点统计数；
3.非建制区补助资金下达所在地级市本级；
4.深汕特别合作区的资金直接划拨至深圳市；</t>
    </r>
    <r>
      <rPr>
        <b/>
        <sz val="11"/>
        <rFont val="宋体"/>
        <charset val="134"/>
      </rPr>
      <t xml:space="preserve">
</t>
    </r>
    <r>
      <rPr>
        <sz val="11"/>
        <rFont val="宋体"/>
        <charset val="134"/>
      </rPr>
      <t xml:space="preserve">5.横琴粤澳深度合作区2023年起资金直接划拨至该区。
</t>
    </r>
  </si>
  <si>
    <t>附近6-3</t>
  </si>
  <si>
    <t>2025年计划生育特别扶助制度（独生子女死亡家庭）省级补助资金分配表</t>
  </si>
  <si>
    <t>4栏=2栏*3栏*800*12</t>
  </si>
  <si>
    <t>5栏=1栏*30%*590*12</t>
  </si>
  <si>
    <t>备注：
1.根据《关于进一步做好计划生育特殊困难家庭扶助工作的通知》（粤卫〔2014〕86号），独生子女死亡家庭省级财政补助标准为800元/人/月，补助比例分4档；
2.2024年奖励人数的统计口径为广东家庭发展奖扶信息管理系统中2024年6月21日时点统计数；
3.非建制区补助资金下达所在地级市本级；
4.深汕特别合作区的资金直接划拨至深圳市；
5.横琴粤澳深度合作区2023年起资金直接划拨至该区。</t>
  </si>
  <si>
    <t>附件6-4</t>
  </si>
  <si>
    <t>提前下达2024年计划生育特别扶助制度（其他家庭）省级补助资金分配表</t>
  </si>
  <si>
    <t>2024年省级补助对象人数</t>
  </si>
  <si>
    <t xml:space="preserve">中央财政补助资金 </t>
  </si>
  <si>
    <t>2024年省财政预拨补助资金</t>
  </si>
  <si>
    <t>一级</t>
  </si>
  <si>
    <t>二级</t>
  </si>
  <si>
    <t>三级</t>
  </si>
  <si>
    <t>1栏=2栏+3栏+4栏</t>
  </si>
  <si>
    <t>4栏</t>
  </si>
  <si>
    <t>5栏=6栏+7栏+8栏</t>
  </si>
  <si>
    <t>6栏</t>
  </si>
  <si>
    <t>9栏</t>
  </si>
  <si>
    <t>10栏=11栏+12栏+13栏</t>
  </si>
  <si>
    <t>11栏=6栏*9栏*520*12</t>
  </si>
  <si>
    <t>12栏=7栏*9栏*390*12</t>
  </si>
  <si>
    <t>13栏=8栏*9栏*260*12</t>
  </si>
  <si>
    <t>14栏=15栏+16栏+17栏</t>
  </si>
  <si>
    <t>15栏=6栏*30%*520*12</t>
  </si>
  <si>
    <t>16栏=7栏*30%*390*12</t>
  </si>
  <si>
    <t>17栏=8栏*30%*260*12</t>
  </si>
  <si>
    <t>18栏=19栏+20栏+21栏</t>
  </si>
  <si>
    <t>19栏=11栏-15栏</t>
  </si>
  <si>
    <t>20栏=12栏-16栏</t>
  </si>
  <si>
    <t>21栏=13栏-17栏</t>
  </si>
  <si>
    <t>22栏</t>
  </si>
  <si>
    <t>23栏</t>
  </si>
  <si>
    <t>24栏=22栏-23栏</t>
  </si>
  <si>
    <t>25栏</t>
  </si>
  <si>
    <t>26栏=18栏+24栏+25栏</t>
  </si>
  <si>
    <r>
      <rPr>
        <sz val="11"/>
        <rFont val="宋体"/>
        <charset val="134"/>
      </rPr>
      <t>备注：
1.根据《财政部 国家卫生健康委员会关于提高计划生育家庭特别扶助制度扶助标准的通知》（财社〔2022〕49号），一级计划生育手术并发症人员特别扶助金标准为每人每月520元；二级计划生育手术并发症人员特别扶助金标准为每人每月390元；三级计划生育手术并发症人员特别扶助金标准为每人每月260元；</t>
    </r>
    <r>
      <rPr>
        <b/>
        <sz val="11"/>
        <rFont val="宋体"/>
        <charset val="134"/>
      </rPr>
      <t>根据《广东省财政厅关于下达2022年中央财政计划生育转移支付第二批资金预算的通知》（粤财社〔2022〕145号），一级计划生育手术并发症人员特别扶助金标准为每人每月520元；二级计划生育手术并发症人员特别扶助金标准为每人每月390元；三级计划生育手术并发症人员特别扶助金标准为每人每月260元。</t>
    </r>
    <r>
      <rPr>
        <sz val="11"/>
        <rFont val="宋体"/>
        <charset val="134"/>
      </rPr>
      <t xml:space="preserve">
2.2025年奖励人数的统计口径为广东家庭发展奖扶信息管理系统中2024年6月21日时点统计数；
3.非建制区补助资金下达所在地级市本级；
4.深汕特别合作区的资金直接划拨至深圳市；
5.横琴粤澳深度合作区2023年起资金直接划拨至该区。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</si>
</sst>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8">
    <font>
      <sz val="11"/>
      <color indexed="8"/>
      <name val="宋体"/>
      <charset val="134"/>
    </font>
    <font>
      <sz val="12"/>
      <name val="宋体"/>
      <charset val="134"/>
    </font>
    <font>
      <sz val="20"/>
      <name val="宋体"/>
      <charset val="134"/>
    </font>
    <font>
      <b/>
      <sz val="12"/>
      <name val="宋体"/>
      <charset val="134"/>
    </font>
    <font>
      <sz val="11"/>
      <name val="宋体"/>
      <charset val="134"/>
    </font>
    <font>
      <b/>
      <sz val="20"/>
      <name val="宋体"/>
      <charset val="134"/>
    </font>
    <font>
      <b/>
      <sz val="11"/>
      <name val="宋体"/>
      <charset val="134"/>
    </font>
    <font>
      <b/>
      <sz val="11"/>
      <color rgb="FFFF0000"/>
      <name val="宋体"/>
      <charset val="134"/>
    </font>
    <font>
      <sz val="14"/>
      <name val="宋体"/>
      <charset val="134"/>
    </font>
    <font>
      <b/>
      <sz val="16"/>
      <name val="宋体"/>
      <charset val="134"/>
    </font>
    <font>
      <sz val="20"/>
      <color indexed="8"/>
      <name val="宋体"/>
      <charset val="134"/>
    </font>
    <font>
      <b/>
      <sz val="11"/>
      <color indexed="8"/>
      <name val="宋体"/>
      <charset val="134"/>
    </font>
    <font>
      <sz val="11"/>
      <color rgb="FFFF0000"/>
      <name val="宋体"/>
      <charset val="134"/>
    </font>
    <font>
      <b/>
      <sz val="11"/>
      <color theme="1"/>
      <name val="宋体"/>
      <charset val="134"/>
      <scheme val="minor"/>
    </font>
    <font>
      <b/>
      <sz val="12"/>
      <color theme="1"/>
      <name val="方正细黑一_GBK"/>
      <charset val="134"/>
    </font>
    <font>
      <sz val="12"/>
      <color theme="1"/>
      <name val="宋体"/>
      <charset val="134"/>
      <scheme val="minor"/>
    </font>
    <font>
      <b/>
      <sz val="12"/>
      <color theme="1"/>
      <name val="宋体"/>
      <charset val="134"/>
      <scheme val="minor"/>
    </font>
    <font>
      <b/>
      <sz val="12"/>
      <color rgb="FFFF0000"/>
      <name val="宋体"/>
      <charset val="134"/>
      <scheme val="minor"/>
    </font>
    <font>
      <b/>
      <sz val="12"/>
      <name val="方正细黑一_GBK"/>
      <charset val="134"/>
    </font>
    <font>
      <b/>
      <sz val="9"/>
      <color rgb="FFFF0000"/>
      <name val="宋体"/>
      <charset val="134"/>
    </font>
    <font>
      <sz val="12"/>
      <color rgb="FFFF0000"/>
      <name val="宋体"/>
      <charset val="134"/>
      <scheme val="minor"/>
    </font>
    <font>
      <sz val="12"/>
      <color theme="1"/>
      <name val="方正细黑一_GBK"/>
      <charset val="134"/>
    </font>
    <font>
      <sz val="11"/>
      <name val="黑体"/>
      <charset val="134"/>
    </font>
    <font>
      <sz val="16"/>
      <name val="方正小标宋简体"/>
      <charset val="134"/>
    </font>
    <font>
      <sz val="12"/>
      <name val="方正细黑一_GBK"/>
      <charset val="134"/>
    </font>
    <font>
      <sz val="12"/>
      <color rgb="FFFF0000"/>
      <name val="方正细黑一_GBK"/>
      <charset val="134"/>
    </font>
    <font>
      <b/>
      <sz val="12"/>
      <color rgb="FFFF0000"/>
      <name val="宋体"/>
      <charset val="134"/>
    </font>
    <font>
      <sz val="14"/>
      <name val="黑体"/>
      <charset val="134"/>
    </font>
    <font>
      <sz val="20"/>
      <name val="方正小标宋简体"/>
      <charset val="134"/>
    </font>
    <font>
      <sz val="9"/>
      <color indexed="8"/>
      <name val="宋体"/>
      <charset val="134"/>
    </font>
    <font>
      <sz val="9"/>
      <name val="宋体"/>
      <charset val="134"/>
    </font>
    <font>
      <b/>
      <sz val="9"/>
      <name val="宋体"/>
      <charset val="134"/>
    </font>
    <font>
      <sz val="10"/>
      <name val="宋体"/>
      <charset val="134"/>
    </font>
    <font>
      <sz val="16"/>
      <name val="黑体"/>
      <charset val="134"/>
    </font>
    <font>
      <b/>
      <sz val="2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color indexed="8"/>
      <name val="Arial"/>
      <charset val="134"/>
    </font>
    <font>
      <sz val="16"/>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1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3" fillId="0" borderId="0" applyNumberFormat="0" applyFill="0" applyBorder="0" applyAlignment="0" applyProtection="0">
      <alignment vertical="center"/>
    </xf>
    <xf numFmtId="0" fontId="44" fillId="4" borderId="14" applyNumberFormat="0" applyAlignment="0" applyProtection="0">
      <alignment vertical="center"/>
    </xf>
    <xf numFmtId="0" fontId="45" fillId="5" borderId="15" applyNumberFormat="0" applyAlignment="0" applyProtection="0">
      <alignment vertical="center"/>
    </xf>
    <xf numFmtId="0" fontId="46" fillId="5" borderId="14" applyNumberFormat="0" applyAlignment="0" applyProtection="0">
      <alignment vertical="center"/>
    </xf>
    <xf numFmtId="0" fontId="47" fillId="6" borderId="16" applyNumberFormat="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1" fillId="0" borderId="0"/>
    <xf numFmtId="0" fontId="1" fillId="0" borderId="0"/>
    <xf numFmtId="43" fontId="55" fillId="0" borderId="0" applyFont="0" applyFill="0" applyBorder="0" applyAlignment="0" applyProtection="0"/>
    <xf numFmtId="0" fontId="1" fillId="0" borderId="0"/>
    <xf numFmtId="0" fontId="56" fillId="0" borderId="0">
      <alignment vertical="top"/>
    </xf>
    <xf numFmtId="0" fontId="1" fillId="0" borderId="0">
      <alignment vertical="center"/>
    </xf>
    <xf numFmtId="0" fontId="55" fillId="0" borderId="0" applyNumberFormat="0" applyFill="0" applyBorder="0" applyAlignment="0" applyProtection="0"/>
    <xf numFmtId="0" fontId="0" fillId="0" borderId="0">
      <alignment vertical="center"/>
    </xf>
    <xf numFmtId="0" fontId="55" fillId="0" borderId="0" applyNumberFormat="0" applyFill="0" applyBorder="0" applyAlignment="0" applyProtection="0"/>
    <xf numFmtId="0" fontId="1" fillId="0" borderId="0" applyProtection="0"/>
  </cellStyleXfs>
  <cellXfs count="24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43" fontId="4" fillId="0" borderId="0" xfId="0" applyNumberFormat="1" applyFont="1" applyAlignment="1">
      <alignment horizontal="center" vertical="center"/>
    </xf>
    <xf numFmtId="0" fontId="4" fillId="2" borderId="0" xfId="0" applyFont="1" applyFill="1" applyAlignment="1">
      <alignment horizontal="center" vertical="center"/>
    </xf>
    <xf numFmtId="43" fontId="4" fillId="0" borderId="0" xfId="0" applyNumberFormat="1" applyFont="1">
      <alignment vertical="center"/>
    </xf>
    <xf numFmtId="43" fontId="0" fillId="0" borderId="0" xfId="0" applyNumberFormat="1">
      <alignment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6" fillId="2" borderId="1" xfId="56"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6" fontId="6" fillId="2" borderId="1" xfId="53" applyNumberFormat="1" applyFont="1" applyFill="1" applyBorder="1" applyAlignment="1">
      <alignment horizontal="center" vertical="center" wrapText="1"/>
    </xf>
    <xf numFmtId="0" fontId="6" fillId="2" borderId="1" xfId="53" applyFont="1" applyFill="1" applyBorder="1" applyAlignment="1">
      <alignment horizontal="center" vertical="center" wrapText="1"/>
    </xf>
    <xf numFmtId="0" fontId="4" fillId="2" borderId="1" xfId="56"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1" xfId="54"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54"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54" applyFont="1" applyFill="1" applyBorder="1" applyAlignment="1">
      <alignment horizontal="center"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9" fontId="6" fillId="2" borderId="2" xfId="56" applyNumberFormat="1" applyFont="1" applyFill="1" applyBorder="1" applyAlignment="1">
      <alignment horizontal="center" vertical="center" wrapText="1"/>
    </xf>
    <xf numFmtId="43" fontId="6" fillId="2" borderId="1" xfId="0" applyNumberFormat="1" applyFont="1" applyFill="1" applyBorder="1" applyAlignment="1">
      <alignment horizontal="center" vertical="center" wrapText="1"/>
    </xf>
    <xf numFmtId="9" fontId="6" fillId="2" borderId="3" xfId="56" applyNumberFormat="1" applyFont="1" applyFill="1" applyBorder="1" applyAlignment="1">
      <alignment horizontal="center" vertical="center" wrapText="1"/>
    </xf>
    <xf numFmtId="43" fontId="6" fillId="2" borderId="1" xfId="53" applyNumberFormat="1" applyFont="1" applyFill="1" applyBorder="1" applyAlignment="1">
      <alignment horizontal="center" vertical="center" wrapText="1"/>
    </xf>
    <xf numFmtId="43" fontId="6" fillId="2" borderId="1" xfId="0" applyNumberFormat="1" applyFont="1" applyFill="1" applyBorder="1" applyAlignment="1">
      <alignment horizontal="center" vertical="center"/>
    </xf>
    <xf numFmtId="9" fontId="4" fillId="2" borderId="1" xfId="1" applyNumberFormat="1" applyFont="1" applyFill="1" applyBorder="1" applyAlignment="1">
      <alignment horizontal="center" vertical="center"/>
    </xf>
    <xf numFmtId="43" fontId="4" fillId="2" borderId="1" xfId="0" applyNumberFormat="1" applyFont="1" applyFill="1" applyBorder="1" applyAlignment="1">
      <alignment horizontal="center" vertical="center"/>
    </xf>
    <xf numFmtId="43" fontId="6" fillId="2" borderId="1" xfId="54" applyNumberFormat="1" applyFont="1" applyFill="1" applyBorder="1" applyAlignment="1">
      <alignment horizontal="center" vertical="center"/>
    </xf>
    <xf numFmtId="9" fontId="7" fillId="2" borderId="1" xfId="1"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xf>
    <xf numFmtId="43" fontId="7"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8" fillId="0" borderId="0" xfId="0" applyFont="1" applyAlignment="1">
      <alignment horizontal="center" vertical="center"/>
    </xf>
    <xf numFmtId="0" fontId="5" fillId="2" borderId="0" xfId="0" applyFont="1" applyFill="1" applyAlignment="1">
      <alignment horizontal="center" vertical="center" wrapText="1"/>
    </xf>
    <xf numFmtId="0" fontId="9" fillId="0" borderId="0" xfId="56" applyFont="1" applyAlignment="1">
      <alignment horizontal="center" vertical="center"/>
    </xf>
    <xf numFmtId="43" fontId="6" fillId="2" borderId="4" xfId="0" applyNumberFormat="1" applyFont="1" applyFill="1" applyBorder="1" applyAlignment="1">
      <alignment horizontal="center" vertical="center" wrapText="1"/>
    </xf>
    <xf numFmtId="43" fontId="6" fillId="2" borderId="5" xfId="0" applyNumberFormat="1" applyFont="1" applyFill="1" applyBorder="1" applyAlignment="1">
      <alignment horizontal="center" vertical="center" wrapText="1"/>
    </xf>
    <xf numFmtId="43" fontId="6" fillId="2" borderId="6" xfId="0" applyNumberFormat="1"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3" fontId="4"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shrinkToFit="1"/>
    </xf>
    <xf numFmtId="176" fontId="6" fillId="0" borderId="2" xfId="56"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176" fontId="6" fillId="0" borderId="3" xfId="56" applyNumberFormat="1" applyFont="1" applyFill="1" applyBorder="1" applyAlignment="1">
      <alignment horizontal="center" vertical="center" wrapText="1"/>
    </xf>
    <xf numFmtId="0" fontId="4" fillId="2" borderId="1" xfId="52"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76" fontId="6" fillId="2" borderId="1" xfId="1" applyNumberFormat="1" applyFont="1" applyFill="1" applyBorder="1" applyAlignment="1">
      <alignment horizontal="center" vertical="center"/>
    </xf>
    <xf numFmtId="9" fontId="6" fillId="2" borderId="1" xfId="1" applyNumberFormat="1" applyFont="1" applyFill="1" applyBorder="1" applyAlignment="1">
      <alignment horizontal="center" vertical="center"/>
    </xf>
    <xf numFmtId="43" fontId="4" fillId="2" borderId="1" xfId="54" applyNumberFormat="1" applyFont="1" applyFill="1" applyBorder="1" applyAlignment="1">
      <alignment horizontal="center" vertical="center"/>
    </xf>
    <xf numFmtId="0" fontId="4" fillId="2" borderId="0" xfId="0" applyFont="1" applyFill="1" applyAlignment="1">
      <alignment horizontal="left" vertical="center" wrapText="1"/>
    </xf>
    <xf numFmtId="0" fontId="10" fillId="0" borderId="0" xfId="0" applyFont="1">
      <alignment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alignment vertical="center"/>
    </xf>
    <xf numFmtId="0" fontId="0" fillId="0" borderId="0" xfId="0" applyAlignment="1">
      <alignment horizontal="right" vertical="center"/>
    </xf>
    <xf numFmtId="0" fontId="7" fillId="0" borderId="0" xfId="0" applyFont="1" applyAlignment="1">
      <alignment horizontal="right" vertical="center"/>
    </xf>
    <xf numFmtId="9" fontId="0" fillId="2" borderId="0" xfId="0" applyNumberFormat="1" applyFill="1" applyAlignment="1">
      <alignment horizontal="right" vertical="center"/>
    </xf>
    <xf numFmtId="43" fontId="0" fillId="2" borderId="0" xfId="0" applyNumberFormat="1" applyFill="1" applyAlignment="1">
      <alignment horizontal="right" vertical="center"/>
    </xf>
    <xf numFmtId="0" fontId="12" fillId="2" borderId="0" xfId="0" applyFont="1" applyFill="1" applyAlignment="1">
      <alignment horizontal="right" vertical="center"/>
    </xf>
    <xf numFmtId="0" fontId="12" fillId="0" borderId="0" xfId="0" applyFont="1" applyAlignment="1">
      <alignment horizontal="right" vertical="center"/>
    </xf>
    <xf numFmtId="0" fontId="1" fillId="0" borderId="0" xfId="0" applyFont="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right" vertical="center" wrapText="1"/>
    </xf>
    <xf numFmtId="0" fontId="9" fillId="2" borderId="0" xfId="0" applyFont="1" applyFill="1" applyAlignment="1">
      <alignment horizontal="right" vertical="center" wrapText="1"/>
    </xf>
    <xf numFmtId="0" fontId="1" fillId="0" borderId="0" xfId="0" applyFont="1" applyAlignment="1">
      <alignment horizontal="left" vertical="center" wrapText="1"/>
    </xf>
    <xf numFmtId="9" fontId="1" fillId="2" borderId="0" xfId="0" applyNumberFormat="1" applyFont="1" applyFill="1" applyAlignment="1">
      <alignment horizontal="right" vertical="center" wrapText="1"/>
    </xf>
    <xf numFmtId="43" fontId="1" fillId="2" borderId="0" xfId="0" applyNumberFormat="1" applyFont="1" applyFill="1" applyAlignment="1">
      <alignment horizontal="right" vertical="center" wrapText="1"/>
    </xf>
    <xf numFmtId="0" fontId="6" fillId="0" borderId="4" xfId="56"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56"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xf>
    <xf numFmtId="176" fontId="6" fillId="2" borderId="1" xfId="0" applyNumberFormat="1" applyFont="1" applyFill="1" applyBorder="1" applyAlignment="1">
      <alignment horizontal="center" vertical="center" wrapText="1"/>
    </xf>
    <xf numFmtId="0" fontId="14" fillId="0" borderId="1" xfId="1" applyNumberFormat="1" applyFont="1" applyFill="1" applyBorder="1" applyAlignment="1">
      <alignment horizontal="center" vertical="center"/>
    </xf>
    <xf numFmtId="9" fontId="6"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xf>
    <xf numFmtId="43" fontId="4" fillId="2" borderId="1" xfId="1" applyFont="1" applyFill="1" applyBorder="1" applyAlignment="1">
      <alignment horizontal="right" vertical="center"/>
    </xf>
    <xf numFmtId="43" fontId="4" fillId="2" borderId="1" xfId="1" applyFont="1" applyFill="1" applyBorder="1" applyAlignment="1">
      <alignment horizontal="right" vertical="center" wrapText="1"/>
    </xf>
    <xf numFmtId="0" fontId="16" fillId="0" borderId="1" xfId="0" applyFont="1" applyBorder="1" applyAlignment="1">
      <alignment horizontal="center" vertical="center"/>
    </xf>
    <xf numFmtId="43" fontId="6" fillId="2" borderId="1" xfId="1" applyFont="1" applyFill="1" applyBorder="1" applyAlignment="1">
      <alignment horizontal="right" vertical="center"/>
    </xf>
    <xf numFmtId="43" fontId="6" fillId="2" borderId="1" xfId="1" applyFont="1" applyFill="1" applyBorder="1" applyAlignment="1">
      <alignment horizontal="right" vertical="center" wrapText="1"/>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0" xfId="0" applyFont="1" applyAlignment="1">
      <alignment horizontal="center" vertical="center"/>
    </xf>
    <xf numFmtId="0" fontId="6" fillId="0" borderId="1" xfId="0" applyFont="1" applyFill="1" applyBorder="1" applyAlignment="1">
      <alignment horizontal="center" vertical="center" wrapText="1"/>
    </xf>
    <xf numFmtId="0" fontId="18" fillId="2"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49" fontId="19" fillId="0" borderId="1" xfId="0" applyNumberFormat="1" applyFont="1" applyBorder="1" applyAlignment="1">
      <alignment wrapText="1"/>
    </xf>
    <xf numFmtId="49" fontId="7"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Alignment="1">
      <alignment horizontal="center" vertical="center"/>
    </xf>
    <xf numFmtId="176" fontId="11" fillId="0" borderId="0" xfId="0" applyNumberFormat="1" applyFont="1">
      <alignment vertical="center"/>
    </xf>
    <xf numFmtId="43" fontId="6" fillId="2" borderId="1" xfId="1" applyFont="1" applyFill="1" applyBorder="1" applyAlignment="1">
      <alignment horizontal="center" vertical="center" wrapText="1"/>
    </xf>
    <xf numFmtId="43" fontId="11" fillId="0" borderId="0" xfId="0" applyNumberFormat="1" applyFont="1">
      <alignment vertical="center"/>
    </xf>
    <xf numFmtId="9" fontId="4"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4" fillId="0" borderId="1" xfId="52" applyFont="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21" fillId="0" borderId="1"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right" vertical="center" wrapText="1"/>
    </xf>
    <xf numFmtId="0" fontId="6" fillId="0" borderId="0" xfId="0" applyFont="1" applyAlignment="1">
      <alignment horizontal="right" vertical="center" wrapText="1"/>
    </xf>
    <xf numFmtId="0" fontId="4" fillId="2" borderId="0" xfId="0" applyFont="1" applyFill="1" applyAlignment="1">
      <alignment horizontal="right" vertical="center" wrapText="1"/>
    </xf>
    <xf numFmtId="0" fontId="11" fillId="0" borderId="0" xfId="0" applyFont="1" applyAlignment="1">
      <alignment vertical="center" wrapText="1"/>
    </xf>
    <xf numFmtId="0" fontId="11" fillId="0" borderId="0" xfId="0" applyFont="1" applyAlignment="1">
      <alignment horizontal="center" vertical="center"/>
    </xf>
    <xf numFmtId="0" fontId="7" fillId="0" borderId="0" xfId="0" applyFont="1">
      <alignment vertical="center"/>
    </xf>
    <xf numFmtId="0" fontId="0" fillId="0" borderId="0" xfId="0" applyAlignment="1">
      <alignment vertical="center" wrapText="1"/>
    </xf>
    <xf numFmtId="9" fontId="0" fillId="2" borderId="0" xfId="0" applyNumberFormat="1" applyFill="1">
      <alignment vertical="center"/>
    </xf>
    <xf numFmtId="43" fontId="0" fillId="2" borderId="0" xfId="0" applyNumberFormat="1" applyFill="1">
      <alignment vertical="center"/>
    </xf>
    <xf numFmtId="0" fontId="12" fillId="0" borderId="0" xfId="0" applyFont="1" applyAlignment="1">
      <alignment horizontal="center" vertical="center"/>
    </xf>
    <xf numFmtId="43" fontId="12" fillId="0" borderId="0" xfId="0" applyNumberFormat="1" applyFont="1">
      <alignment vertical="center"/>
    </xf>
    <xf numFmtId="0" fontId="1" fillId="0" borderId="0" xfId="0" applyFont="1" applyAlignment="1">
      <alignment horizontal="center" vertical="center" wrapText="1"/>
    </xf>
    <xf numFmtId="0" fontId="22" fillId="0" borderId="0" xfId="0" applyFont="1" applyAlignment="1">
      <alignment horizontal="left" vertical="center" wrapText="1"/>
    </xf>
    <xf numFmtId="43" fontId="1" fillId="0" borderId="0" xfId="0" applyNumberFormat="1" applyFont="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43" fontId="23" fillId="0" borderId="0" xfId="0" applyNumberFormat="1" applyFont="1" applyAlignment="1">
      <alignment horizontal="center" vertical="center" wrapText="1"/>
    </xf>
    <xf numFmtId="43" fontId="23" fillId="2" borderId="0" xfId="0" applyNumberFormat="1" applyFont="1" applyFill="1" applyAlignment="1">
      <alignment horizontal="center" vertical="center" wrapText="1"/>
    </xf>
    <xf numFmtId="9" fontId="1" fillId="2" borderId="0" xfId="0" applyNumberFormat="1" applyFont="1" applyFill="1" applyAlignment="1">
      <alignment horizontal="left" vertical="center" wrapText="1"/>
    </xf>
    <xf numFmtId="43" fontId="1" fillId="0" borderId="0" xfId="0" applyNumberFormat="1" applyFont="1" applyAlignment="1">
      <alignment horizontal="left" vertical="center" wrapText="1"/>
    </xf>
    <xf numFmtId="0" fontId="6" fillId="0" borderId="1" xfId="56" applyFont="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15"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77" fontId="6"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5" fillId="2"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14" fillId="2" borderId="1" xfId="1" applyNumberFormat="1" applyFont="1" applyFill="1" applyBorder="1" applyAlignment="1">
      <alignment horizontal="center" vertical="center"/>
    </xf>
    <xf numFmtId="0" fontId="6" fillId="2" borderId="1" xfId="0" applyFont="1" applyFill="1" applyBorder="1" applyAlignment="1">
      <alignment horizontal="right" vertical="center"/>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xf>
    <xf numFmtId="43" fontId="4" fillId="0" borderId="0" xfId="0" applyNumberFormat="1" applyFont="1" applyAlignment="1">
      <alignment horizontal="right" vertical="center"/>
    </xf>
    <xf numFmtId="176" fontId="0" fillId="0" borderId="0" xfId="0" applyNumberFormat="1">
      <alignment vertical="center"/>
    </xf>
    <xf numFmtId="9" fontId="0" fillId="0" borderId="0" xfId="0" applyNumberFormat="1">
      <alignment vertical="center"/>
    </xf>
    <xf numFmtId="0" fontId="6" fillId="0" borderId="0" xfId="0" applyFont="1">
      <alignment vertical="center"/>
    </xf>
    <xf numFmtId="0" fontId="26" fillId="0" borderId="0" xfId="0" applyFont="1">
      <alignment vertical="center"/>
    </xf>
    <xf numFmtId="177" fontId="4" fillId="0" borderId="0" xfId="0" applyNumberFormat="1"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wrapText="1"/>
    </xf>
    <xf numFmtId="0" fontId="4" fillId="0" borderId="0" xfId="0" applyFont="1" applyAlignment="1">
      <alignment vertical="center"/>
    </xf>
    <xf numFmtId="0" fontId="3" fillId="0" borderId="2" xfId="56"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3" fontId="6" fillId="0" borderId="1" xfId="1" applyFont="1" applyFill="1" applyBorder="1" applyAlignment="1">
      <alignment horizontal="center" vertical="center"/>
    </xf>
    <xf numFmtId="43" fontId="6" fillId="0" borderId="0" xfId="0" applyNumberFormat="1" applyFont="1">
      <alignment vertical="center"/>
    </xf>
    <xf numFmtId="43" fontId="6" fillId="2" borderId="1" xfId="1" applyFont="1" applyFill="1" applyBorder="1" applyAlignment="1">
      <alignment horizontal="center" vertical="center"/>
    </xf>
    <xf numFmtId="43" fontId="4" fillId="0" borderId="1" xfId="1" applyFont="1" applyFill="1" applyBorder="1" applyAlignment="1">
      <alignment horizontal="center" vertical="center"/>
    </xf>
    <xf numFmtId="0" fontId="6" fillId="0" borderId="1" xfId="0" applyFont="1" applyBorder="1" applyAlignment="1">
      <alignment horizontal="center" vertical="center"/>
    </xf>
    <xf numFmtId="43" fontId="7" fillId="0" borderId="0" xfId="1" applyFont="1" applyFill="1" applyBorder="1" applyAlignment="1">
      <alignment horizontal="center" vertical="center"/>
    </xf>
    <xf numFmtId="0" fontId="4" fillId="0" borderId="3" xfId="0" applyFont="1" applyBorder="1" applyAlignment="1">
      <alignment horizontal="center" vertical="center" wrapText="1"/>
    </xf>
    <xf numFmtId="0" fontId="7" fillId="0" borderId="0" xfId="0" applyFont="1" applyAlignment="1">
      <alignment horizontal="center" vertical="center"/>
    </xf>
    <xf numFmtId="49" fontId="7" fillId="0" borderId="0" xfId="0" applyNumberFormat="1" applyFont="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29" fillId="0" borderId="0" xfId="0" applyFont="1">
      <alignment vertical="center"/>
    </xf>
    <xf numFmtId="0" fontId="30" fillId="0" borderId="0" xfId="0" applyFont="1" applyFill="1" applyAlignment="1">
      <alignment horizontal="center" vertical="center"/>
    </xf>
    <xf numFmtId="9" fontId="0" fillId="0" borderId="0" xfId="0" applyNumberFormat="1" applyFont="1">
      <alignment vertical="center"/>
    </xf>
    <xf numFmtId="177" fontId="0" fillId="0" borderId="0" xfId="0" applyNumberFormat="1" applyFont="1" applyAlignment="1">
      <alignment horizontal="center" vertical="center"/>
    </xf>
    <xf numFmtId="177" fontId="0" fillId="0" borderId="0" xfId="0" applyNumberFormat="1" applyFont="1" applyFill="1" applyAlignment="1">
      <alignment horizontal="center" vertical="center"/>
    </xf>
    <xf numFmtId="0" fontId="0" fillId="0" borderId="0" xfId="0" applyFont="1">
      <alignment vertical="center"/>
    </xf>
    <xf numFmtId="0" fontId="30" fillId="0" borderId="0" xfId="0" applyFont="1" applyAlignment="1">
      <alignment horizontal="center" vertical="center" wrapText="1"/>
    </xf>
    <xf numFmtId="0" fontId="30" fillId="0" borderId="0" xfId="0" applyFont="1" applyFill="1" applyAlignment="1">
      <alignment horizontal="center" vertical="center" wrapText="1"/>
    </xf>
    <xf numFmtId="9" fontId="1"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177" fontId="8" fillId="0" borderId="0" xfId="0" applyNumberFormat="1" applyFont="1" applyAlignment="1">
      <alignment horizontal="center" vertical="center"/>
    </xf>
    <xf numFmtId="0" fontId="28" fillId="0" borderId="0" xfId="0" applyFont="1" applyFill="1" applyAlignment="1">
      <alignment horizontal="center" vertical="center" wrapText="1"/>
    </xf>
    <xf numFmtId="9" fontId="28" fillId="0" borderId="0" xfId="0" applyNumberFormat="1" applyFont="1" applyAlignment="1">
      <alignment horizontal="center" vertical="center" wrapText="1"/>
    </xf>
    <xf numFmtId="177" fontId="28" fillId="0" borderId="0" xfId="0" applyNumberFormat="1" applyFont="1" applyAlignment="1">
      <alignment horizontal="center" vertical="center" wrapText="1"/>
    </xf>
    <xf numFmtId="0" fontId="30" fillId="0" borderId="0" xfId="0" applyFont="1" applyAlignment="1">
      <alignment horizontal="left" vertical="center" wrapText="1"/>
    </xf>
    <xf numFmtId="9" fontId="1" fillId="0" borderId="0" xfId="0" applyNumberFormat="1" applyFont="1" applyAlignment="1">
      <alignment horizontal="left" vertical="center" wrapText="1"/>
    </xf>
    <xf numFmtId="177" fontId="9" fillId="0" borderId="0" xfId="56" applyNumberFormat="1" applyFont="1" applyAlignment="1">
      <alignment horizontal="center" vertical="center"/>
    </xf>
    <xf numFmtId="0" fontId="6" fillId="0" borderId="1" xfId="56" applyFont="1" applyFill="1" applyBorder="1" applyAlignment="1">
      <alignment horizontal="center" vertical="center" wrapText="1"/>
    </xf>
    <xf numFmtId="9" fontId="6" fillId="2" borderId="1" xfId="56"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7" xfId="56" applyFont="1" applyBorder="1" applyAlignment="1">
      <alignment horizontal="center" vertical="center" wrapText="1"/>
    </xf>
    <xf numFmtId="0" fontId="6" fillId="2" borderId="2" xfId="56" applyFont="1" applyFill="1" applyBorder="1" applyAlignment="1">
      <alignment horizontal="center" vertical="center" wrapText="1"/>
    </xf>
    <xf numFmtId="0" fontId="31" fillId="0" borderId="8" xfId="56" applyFont="1" applyFill="1" applyBorder="1" applyAlignment="1">
      <alignment horizontal="center" vertical="center" wrapText="1"/>
    </xf>
    <xf numFmtId="9" fontId="6" fillId="2" borderId="8" xfId="56" applyNumberFormat="1" applyFont="1" applyFill="1" applyBorder="1" applyAlignment="1">
      <alignment horizontal="center" vertical="center" wrapText="1"/>
    </xf>
    <xf numFmtId="177" fontId="6" fillId="2" borderId="8"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3" fontId="4" fillId="2" borderId="1" xfId="1" applyFont="1" applyFill="1" applyBorder="1" applyAlignment="1">
      <alignment horizontal="center" vertical="center"/>
    </xf>
    <xf numFmtId="43" fontId="4" fillId="0" borderId="1" xfId="1" applyFont="1" applyFill="1" applyBorder="1" applyAlignment="1">
      <alignment vertical="center"/>
    </xf>
    <xf numFmtId="0" fontId="6"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30" fillId="0" borderId="9" xfId="0"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177" fontId="4" fillId="0" borderId="0" xfId="0" applyNumberFormat="1" applyFont="1" applyFill="1" applyAlignment="1">
      <alignment horizontal="center" vertical="center"/>
    </xf>
    <xf numFmtId="177" fontId="28" fillId="0" borderId="0" xfId="0" applyNumberFormat="1" applyFont="1" applyFill="1" applyAlignment="1">
      <alignment horizontal="center" vertical="center" wrapText="1"/>
    </xf>
    <xf numFmtId="177" fontId="32" fillId="0" borderId="0" xfId="0" applyNumberFormat="1" applyFont="1" applyAlignment="1">
      <alignment vertical="center"/>
    </xf>
    <xf numFmtId="177" fontId="6" fillId="0" borderId="1"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2" borderId="8"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177" fontId="6" fillId="2" borderId="7" xfId="56" applyNumberFormat="1" applyFont="1" applyFill="1" applyBorder="1" applyAlignment="1">
      <alignment horizontal="center" vertical="center" wrapText="1"/>
    </xf>
    <xf numFmtId="177" fontId="6" fillId="2" borderId="1" xfId="56"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4" fillId="0" borderId="1" xfId="50" applyFont="1" applyBorder="1" applyAlignment="1">
      <alignment horizontal="center" vertical="center" wrapText="1"/>
    </xf>
    <xf numFmtId="0" fontId="30" fillId="0" borderId="1" xfId="5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xf>
    <xf numFmtId="0" fontId="4" fillId="0" borderId="0" xfId="0" applyFont="1" applyFill="1" applyAlignment="1">
      <alignment horizontal="left" vertical="center" wrapText="1"/>
    </xf>
    <xf numFmtId="0" fontId="33" fillId="0" borderId="0" xfId="0" applyFont="1" applyAlignment="1">
      <alignment horizontal="left" vertical="center" wrapText="1"/>
    </xf>
    <xf numFmtId="0" fontId="34" fillId="0" borderId="0" xfId="0" applyFont="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3" fontId="6" fillId="0" borderId="0" xfId="1" applyFont="1" applyFill="1" applyBorder="1" applyAlignment="1">
      <alignment horizontal="center" vertical="center"/>
    </xf>
    <xf numFmtId="0" fontId="6" fillId="0" borderId="0" xfId="0" applyFont="1" applyAlignment="1">
      <alignment horizontal="center" vertical="center"/>
    </xf>
    <xf numFmtId="43" fontId="4" fillId="0" borderId="3" xfId="1" applyFont="1" applyFill="1" applyBorder="1" applyAlignment="1">
      <alignment horizontal="center" vertical="center"/>
    </xf>
    <xf numFmtId="49" fontId="6" fillId="0" borderId="0" xfId="0" applyNumberFormat="1" applyFont="1" applyAlignment="1">
      <alignment horizontal="center" vertical="center" wrapText="1"/>
    </xf>
    <xf numFmtId="43" fontId="6" fillId="0" borderId="2" xfId="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MS Sans Serif" xfId="49"/>
    <cellStyle name="常规_茂名" xfId="50"/>
    <cellStyle name="千位分隔 2" xfId="51"/>
    <cellStyle name="常规_Sheet3" xfId="52"/>
    <cellStyle name="常规_附件3_2" xfId="53"/>
    <cellStyle name="常规_特别扶助" xfId="54"/>
    <cellStyle name="_ET_STYLE_NoName_00_" xfId="55"/>
    <cellStyle name="常规 4" xfId="56"/>
    <cellStyle name="常规 3" xfId="57"/>
    <cellStyle name="常规 2" xfId="58"/>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pageSetUpPr fitToPage="1"/>
  </sheetPr>
  <dimension ref="A1:IJ164"/>
  <sheetViews>
    <sheetView tabSelected="1" view="pageBreakPreview" zoomScaleNormal="100" workbookViewId="0">
      <pane ySplit="5" topLeftCell="A6" activePane="bottomLeft" state="frozen"/>
      <selection/>
      <selection pane="bottomLeft" activeCell="O165" sqref="O165"/>
    </sheetView>
  </sheetViews>
  <sheetFormatPr defaultColWidth="9" defaultRowHeight="14.25"/>
  <cols>
    <col min="1" max="1" width="24.375" style="7" customWidth="1"/>
    <col min="2" max="2" width="19.5" style="7" customWidth="1"/>
    <col min="3" max="3" width="30.375" style="7" customWidth="1"/>
    <col min="4" max="4" width="29.25" style="7" customWidth="1"/>
    <col min="5" max="5" width="12" style="8" customWidth="1"/>
    <col min="6" max="6" width="12.75" style="8" customWidth="1"/>
    <col min="7" max="217" width="9" style="8"/>
    <col min="218" max="243" width="9" style="1"/>
    <col min="244" max="16384" width="9" style="8"/>
  </cols>
  <sheetData>
    <row r="1" s="8" customFormat="1" ht="21" customHeight="1" spans="1:4">
      <c r="A1" s="239" t="s">
        <v>0</v>
      </c>
      <c r="B1" s="5"/>
      <c r="C1" s="5"/>
      <c r="D1" s="5"/>
    </row>
    <row r="2" s="8" customFormat="1" ht="88" customHeight="1" spans="1:4">
      <c r="A2" s="240" t="s">
        <v>1</v>
      </c>
      <c r="B2" s="240"/>
      <c r="C2" s="240"/>
      <c r="D2" s="240"/>
    </row>
    <row r="3" s="8" customFormat="1" ht="18" customHeight="1" spans="1:4">
      <c r="A3" s="139"/>
      <c r="B3" s="139"/>
      <c r="C3" s="139"/>
      <c r="D3" s="82" t="s">
        <v>2</v>
      </c>
    </row>
    <row r="4" s="166" customFormat="1" ht="79" customHeight="1" spans="1:4">
      <c r="A4" s="172" t="s">
        <v>3</v>
      </c>
      <c r="B4" s="241" t="s">
        <v>4</v>
      </c>
      <c r="C4" s="242" t="s">
        <v>5</v>
      </c>
      <c r="D4" s="174" t="s">
        <v>6</v>
      </c>
    </row>
    <row r="5" s="4" customFormat="1" ht="26.1" hidden="1" customHeight="1" spans="1:217">
      <c r="A5" s="92" t="s">
        <v>4</v>
      </c>
      <c r="B5" s="175">
        <f>SUM(B6,B106)</f>
        <v>41082.49</v>
      </c>
      <c r="C5" s="175">
        <f>SUM(C6,C106)</f>
        <v>31805.3</v>
      </c>
      <c r="D5" s="175">
        <f>SUM(D6,D106)</f>
        <v>9277.19</v>
      </c>
      <c r="E5" s="176"/>
      <c r="F5" s="17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row>
    <row r="6" s="4" customFormat="1" ht="26.1" hidden="1" customHeight="1" spans="1:217">
      <c r="A6" s="92" t="s">
        <v>7</v>
      </c>
      <c r="B6" s="175">
        <f>SUM(B7,B19,B20,B27,B34,B40,B44,B48,B51,B57,B62,B63,B64,B68,B74,B82,B88,B92,B95,B98,B102,B105)</f>
        <v>19997.32</v>
      </c>
      <c r="C6" s="175">
        <f>SUM(C7,C19,C20,C27,C34,C40,C44,C48,C51,C57,C62,C63,C64,C68,C74,C82,C88,C92,C95,C98,C102,C105)</f>
        <v>14212.16</v>
      </c>
      <c r="D6" s="175">
        <f>SUM(D7,D19,D20,D27,D34,D40,D44,D48,D51,D57,D62,D63,D64,D68,D74,D82,D88,D92,D95,D98,D102,D105)</f>
        <v>5785.16</v>
      </c>
      <c r="E6" s="176"/>
      <c r="F6" s="17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row>
    <row r="7" s="1" customFormat="1" ht="26.1" hidden="1" customHeight="1" spans="1:217">
      <c r="A7" s="92" t="s">
        <v>8</v>
      </c>
      <c r="B7" s="175">
        <f>SUM(C7,D7)</f>
        <v>2137.77</v>
      </c>
      <c r="C7" s="175">
        <f>SUM(C8:C18)</f>
        <v>1100.71</v>
      </c>
      <c r="D7" s="175">
        <f>SUM(D8:D18)</f>
        <v>1037.06</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row>
    <row r="8" s="1" customFormat="1" ht="26.1" hidden="1" customHeight="1" spans="1:217">
      <c r="A8" s="97" t="s">
        <v>9</v>
      </c>
      <c r="B8" s="178">
        <f t="shared" ref="B8:B19" si="0">SUM(C8,D8)</f>
        <v>189.73</v>
      </c>
      <c r="C8" s="178">
        <v>0</v>
      </c>
      <c r="D8" s="178">
        <v>189.73</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row>
    <row r="9" s="1" customFormat="1" ht="26.1" hidden="1" customHeight="1" spans="1:217">
      <c r="A9" s="97" t="s">
        <v>10</v>
      </c>
      <c r="B9" s="178">
        <f t="shared" si="0"/>
        <v>198.44</v>
      </c>
      <c r="C9" s="178">
        <v>0</v>
      </c>
      <c r="D9" s="178">
        <v>198.44</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row>
    <row r="10" s="1" customFormat="1" ht="26.1" hidden="1" customHeight="1" spans="1:217">
      <c r="A10" s="97" t="s">
        <v>11</v>
      </c>
      <c r="B10" s="178">
        <f t="shared" si="0"/>
        <v>284.51</v>
      </c>
      <c r="C10" s="178">
        <v>0</v>
      </c>
      <c r="D10" s="178">
        <v>284.51</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row>
    <row r="11" s="1" customFormat="1" ht="26.1" hidden="1" customHeight="1" spans="1:217">
      <c r="A11" s="97" t="s">
        <v>12</v>
      </c>
      <c r="B11" s="178">
        <f t="shared" si="0"/>
        <v>89.41</v>
      </c>
      <c r="C11" s="178">
        <v>0</v>
      </c>
      <c r="D11" s="178">
        <v>89.41</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row>
    <row r="12" s="1" customFormat="1" ht="26.1" hidden="1" customHeight="1" spans="1:217">
      <c r="A12" s="97" t="s">
        <v>13</v>
      </c>
      <c r="B12" s="178">
        <f t="shared" si="0"/>
        <v>188.16</v>
      </c>
      <c r="C12" s="178">
        <v>96.51</v>
      </c>
      <c r="D12" s="178">
        <v>91.65</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row>
    <row r="13" s="1" customFormat="1" ht="26.1" hidden="1" customHeight="1" spans="1:217">
      <c r="A13" s="97" t="s">
        <v>14</v>
      </c>
      <c r="B13" s="178">
        <f t="shared" si="0"/>
        <v>54.29</v>
      </c>
      <c r="C13" s="178">
        <v>15.91</v>
      </c>
      <c r="D13" s="178">
        <v>38.38</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row>
    <row r="14" s="1" customFormat="1" ht="26.1" hidden="1" customHeight="1" spans="1:217">
      <c r="A14" s="97" t="s">
        <v>15</v>
      </c>
      <c r="B14" s="178">
        <f t="shared" si="0"/>
        <v>447.68</v>
      </c>
      <c r="C14" s="178">
        <v>401.19</v>
      </c>
      <c r="D14" s="178">
        <v>46.49</v>
      </c>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row>
    <row r="15" s="1" customFormat="1" ht="26.1" hidden="1" customHeight="1" spans="1:217">
      <c r="A15" s="97" t="s">
        <v>16</v>
      </c>
      <c r="B15" s="178">
        <f t="shared" si="0"/>
        <v>148.4</v>
      </c>
      <c r="C15" s="178">
        <v>125.26</v>
      </c>
      <c r="D15" s="178">
        <v>23.14</v>
      </c>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row>
    <row r="16" s="1" customFormat="1" ht="26.1" hidden="1" customHeight="1" spans="1:217">
      <c r="A16" s="97" t="s">
        <v>17</v>
      </c>
      <c r="B16" s="178">
        <f t="shared" si="0"/>
        <v>295.93</v>
      </c>
      <c r="C16" s="178">
        <v>259.79</v>
      </c>
      <c r="D16" s="178">
        <v>36.14</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row>
    <row r="17" s="1" customFormat="1" ht="26.1" hidden="1" customHeight="1" spans="1:217">
      <c r="A17" s="97" t="s">
        <v>18</v>
      </c>
      <c r="B17" s="178">
        <f t="shared" si="0"/>
        <v>79.27</v>
      </c>
      <c r="C17" s="178">
        <v>65.93</v>
      </c>
      <c r="D17" s="178">
        <v>13.34</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row>
    <row r="18" s="1" customFormat="1" ht="26.1" hidden="1" customHeight="1" spans="1:217">
      <c r="A18" s="97" t="s">
        <v>19</v>
      </c>
      <c r="B18" s="178">
        <f t="shared" si="0"/>
        <v>161.95</v>
      </c>
      <c r="C18" s="178">
        <v>136.12</v>
      </c>
      <c r="D18" s="178">
        <v>25.83</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row>
    <row r="19" s="1" customFormat="1" ht="30.95" hidden="1" customHeight="1" spans="1:217">
      <c r="A19" s="92" t="s">
        <v>20</v>
      </c>
      <c r="B19" s="175">
        <f t="shared" si="0"/>
        <v>1.72</v>
      </c>
      <c r="C19" s="175">
        <v>1.72</v>
      </c>
      <c r="D19" s="175">
        <v>0</v>
      </c>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row>
    <row r="20" s="4" customFormat="1" ht="26.1" hidden="1" customHeight="1" spans="1:217">
      <c r="A20" s="92" t="s">
        <v>21</v>
      </c>
      <c r="B20" s="175">
        <f>SUM(B21,B24:B26)</f>
        <v>183.55</v>
      </c>
      <c r="C20" s="175">
        <f>SUM(C21,C24:C26)</f>
        <v>93.99</v>
      </c>
      <c r="D20" s="175">
        <f>SUM(D21,D24:D26)</f>
        <v>89.56</v>
      </c>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row>
    <row r="21" s="1" customFormat="1" ht="26.1" hidden="1" customHeight="1" spans="1:217">
      <c r="A21" s="97" t="s">
        <v>22</v>
      </c>
      <c r="B21" s="178">
        <f>SUM(B22:B23)</f>
        <v>5.29</v>
      </c>
      <c r="C21" s="178">
        <f>SUM(C22:C23)</f>
        <v>0</v>
      </c>
      <c r="D21" s="178">
        <f>SUM(D22:D23)</f>
        <v>5.29</v>
      </c>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row>
    <row r="22" s="4" customFormat="1" ht="26.1" hidden="1" customHeight="1" spans="1:244">
      <c r="A22" s="124" t="s">
        <v>23</v>
      </c>
      <c r="B22" s="175">
        <f t="shared" ref="B22:B26" si="1">SUM(C22,D22)</f>
        <v>5.29</v>
      </c>
      <c r="C22" s="178">
        <f>VLOOKUP(A22,农村计生奖励!A:M,13,0)</f>
        <v>0</v>
      </c>
      <c r="D22" s="178">
        <v>5.29</v>
      </c>
      <c r="E22" s="243"/>
      <c r="F22" s="243"/>
      <c r="G22" s="244"/>
      <c r="H22" s="244"/>
      <c r="I22" s="246"/>
      <c r="J22" s="243"/>
      <c r="K22" s="243"/>
      <c r="L22" s="243"/>
      <c r="M22" s="243"/>
      <c r="N22" s="243"/>
      <c r="O22" s="243"/>
      <c r="P22" s="243"/>
      <c r="Q22" s="244"/>
      <c r="R22" s="244"/>
      <c r="S22" s="246"/>
      <c r="T22" s="243"/>
      <c r="U22" s="243"/>
      <c r="V22" s="243"/>
      <c r="W22" s="243"/>
      <c r="X22" s="243"/>
      <c r="Y22" s="243"/>
      <c r="Z22" s="243"/>
      <c r="AA22" s="244"/>
      <c r="AB22" s="244"/>
      <c r="AC22" s="246"/>
      <c r="AD22" s="243"/>
      <c r="AE22" s="243"/>
      <c r="AF22" s="243"/>
      <c r="AG22" s="243"/>
      <c r="AH22" s="243"/>
      <c r="AI22" s="243"/>
      <c r="AJ22" s="243"/>
      <c r="AK22" s="244"/>
      <c r="AL22" s="244"/>
      <c r="AM22" s="246"/>
      <c r="AN22" s="243"/>
      <c r="AO22" s="243"/>
      <c r="AP22" s="243"/>
      <c r="AQ22" s="243"/>
      <c r="AR22" s="243"/>
      <c r="AS22" s="243"/>
      <c r="AT22" s="243"/>
      <c r="AU22" s="244"/>
      <c r="AV22" s="244"/>
      <c r="AW22" s="246"/>
      <c r="AX22" s="243"/>
      <c r="AY22" s="243"/>
      <c r="AZ22" s="243"/>
      <c r="BA22" s="243"/>
      <c r="BB22" s="243"/>
      <c r="BC22" s="243"/>
      <c r="BD22" s="243"/>
      <c r="BE22" s="244"/>
      <c r="BF22" s="244"/>
      <c r="BG22" s="246"/>
      <c r="BH22" s="243"/>
      <c r="BI22" s="243"/>
      <c r="BJ22" s="243"/>
      <c r="BK22" s="243"/>
      <c r="BL22" s="243"/>
      <c r="BM22" s="243"/>
      <c r="BN22" s="243"/>
      <c r="BO22" s="244"/>
      <c r="BP22" s="244"/>
      <c r="BQ22" s="246"/>
      <c r="BR22" s="243"/>
      <c r="BS22" s="243"/>
      <c r="BT22" s="243"/>
      <c r="BU22" s="243"/>
      <c r="BV22" s="243"/>
      <c r="BW22" s="243"/>
      <c r="BX22" s="243"/>
      <c r="BY22" s="244"/>
      <c r="BZ22" s="244"/>
      <c r="CA22" s="246"/>
      <c r="CB22" s="243"/>
      <c r="CC22" s="243"/>
      <c r="CD22" s="243"/>
      <c r="CE22" s="243"/>
      <c r="CF22" s="243"/>
      <c r="CG22" s="243"/>
      <c r="CH22" s="243"/>
      <c r="CI22" s="244"/>
      <c r="CJ22" s="244"/>
      <c r="CK22" s="246"/>
      <c r="CL22" s="243"/>
      <c r="CM22" s="243"/>
      <c r="CN22" s="243"/>
      <c r="CO22" s="243"/>
      <c r="CP22" s="243"/>
      <c r="CQ22" s="243"/>
      <c r="CR22" s="243"/>
      <c r="CS22" s="244"/>
      <c r="CT22" s="244"/>
      <c r="CU22" s="246"/>
      <c r="CV22" s="243"/>
      <c r="CW22" s="243"/>
      <c r="CX22" s="243"/>
      <c r="CY22" s="243"/>
      <c r="CZ22" s="243"/>
      <c r="DA22" s="243"/>
      <c r="DB22" s="243"/>
      <c r="DC22" s="244"/>
      <c r="DD22" s="244"/>
      <c r="DE22" s="246"/>
      <c r="DF22" s="243"/>
      <c r="DG22" s="243"/>
      <c r="DH22" s="243"/>
      <c r="DI22" s="243"/>
      <c r="DJ22" s="243"/>
      <c r="DK22" s="243"/>
      <c r="DL22" s="243"/>
      <c r="DM22" s="244"/>
      <c r="DN22" s="244"/>
      <c r="DO22" s="246"/>
      <c r="DP22" s="243"/>
      <c r="DQ22" s="243"/>
      <c r="DR22" s="243"/>
      <c r="DS22" s="243"/>
      <c r="DT22" s="243"/>
      <c r="DU22" s="243"/>
      <c r="DV22" s="243"/>
      <c r="DW22" s="244"/>
      <c r="DX22" s="244"/>
      <c r="DY22" s="246"/>
      <c r="DZ22" s="243"/>
      <c r="EA22" s="243"/>
      <c r="EB22" s="243"/>
      <c r="EC22" s="243"/>
      <c r="ED22" s="243"/>
      <c r="EE22" s="243"/>
      <c r="EF22" s="243"/>
      <c r="EG22" s="244"/>
      <c r="EH22" s="244"/>
      <c r="EI22" s="246"/>
      <c r="EJ22" s="243"/>
      <c r="EK22" s="243"/>
      <c r="EL22" s="243"/>
      <c r="EM22" s="243"/>
      <c r="EN22" s="243"/>
      <c r="EO22" s="243"/>
      <c r="EP22" s="243"/>
      <c r="EQ22" s="244"/>
      <c r="ER22" s="244"/>
      <c r="ES22" s="246"/>
      <c r="ET22" s="243"/>
      <c r="EU22" s="243"/>
      <c r="EV22" s="243"/>
      <c r="EW22" s="243"/>
      <c r="EX22" s="243"/>
      <c r="EY22" s="243"/>
      <c r="EZ22" s="243"/>
      <c r="FA22" s="244"/>
      <c r="FB22" s="244"/>
      <c r="FC22" s="246"/>
      <c r="FD22" s="243"/>
      <c r="FE22" s="243"/>
      <c r="FF22" s="243"/>
      <c r="FG22" s="243"/>
      <c r="FH22" s="243"/>
      <c r="FI22" s="243"/>
      <c r="FJ22" s="243"/>
      <c r="FK22" s="244"/>
      <c r="FL22" s="244"/>
      <c r="FM22" s="246"/>
      <c r="FN22" s="243"/>
      <c r="FO22" s="243"/>
      <c r="FP22" s="243"/>
      <c r="FQ22" s="243"/>
      <c r="FR22" s="243"/>
      <c r="FS22" s="243"/>
      <c r="FT22" s="243"/>
      <c r="FU22" s="244"/>
      <c r="FV22" s="244"/>
      <c r="FW22" s="246"/>
      <c r="FX22" s="243"/>
      <c r="FY22" s="243"/>
      <c r="FZ22" s="243"/>
      <c r="GA22" s="243"/>
      <c r="GB22" s="243"/>
      <c r="GC22" s="243"/>
      <c r="GD22" s="243"/>
      <c r="GE22" s="244"/>
      <c r="GF22" s="244"/>
      <c r="GG22" s="246"/>
      <c r="GH22" s="243"/>
      <c r="GI22" s="243"/>
      <c r="GJ22" s="243"/>
      <c r="GK22" s="243"/>
      <c r="GL22" s="243"/>
      <c r="GM22" s="243"/>
      <c r="GN22" s="243"/>
      <c r="GO22" s="244"/>
      <c r="GP22" s="244"/>
      <c r="GQ22" s="246"/>
      <c r="GR22" s="243"/>
      <c r="GS22" s="243"/>
      <c r="GT22" s="243"/>
      <c r="GU22" s="243"/>
      <c r="GV22" s="243"/>
      <c r="GW22" s="243"/>
      <c r="GX22" s="243"/>
      <c r="GY22" s="244"/>
      <c r="GZ22" s="244"/>
      <c r="HA22" s="246"/>
      <c r="HB22" s="243"/>
      <c r="HC22" s="243"/>
      <c r="HD22" s="243"/>
      <c r="HE22" s="243"/>
      <c r="HF22" s="243"/>
      <c r="HG22" s="243"/>
      <c r="HH22" s="243"/>
      <c r="HI22" s="244"/>
      <c r="HJ22" s="244"/>
      <c r="HK22" s="246"/>
      <c r="HL22" s="243"/>
      <c r="HM22" s="243"/>
      <c r="HN22" s="243"/>
      <c r="HO22" s="243"/>
      <c r="HP22" s="243"/>
      <c r="HQ22" s="243"/>
      <c r="HR22" s="243"/>
      <c r="HS22" s="244"/>
      <c r="HT22" s="244"/>
      <c r="HU22" s="246"/>
      <c r="HV22" s="243"/>
      <c r="HW22" s="243"/>
      <c r="HX22" s="243"/>
      <c r="HY22" s="243"/>
      <c r="HZ22" s="243"/>
      <c r="IA22" s="243"/>
      <c r="IB22" s="243"/>
      <c r="IC22" s="244"/>
      <c r="ID22" s="244"/>
      <c r="IE22" s="246"/>
      <c r="IF22" s="243"/>
      <c r="IG22" s="243"/>
      <c r="IH22" s="243"/>
      <c r="II22" s="243"/>
      <c r="IJ22" s="243"/>
    </row>
    <row r="23" s="4" customFormat="1" ht="26.1" hidden="1" customHeight="1" spans="1:244">
      <c r="A23" s="124" t="s">
        <v>24</v>
      </c>
      <c r="B23" s="175">
        <f t="shared" si="1"/>
        <v>0</v>
      </c>
      <c r="C23" s="178">
        <f>VLOOKUP(A23,农村计生奖励!A:M,13,0)</f>
        <v>0</v>
      </c>
      <c r="D23" s="178">
        <v>0</v>
      </c>
      <c r="E23" s="243"/>
      <c r="F23" s="243"/>
      <c r="G23" s="244"/>
      <c r="H23" s="244"/>
      <c r="I23" s="246"/>
      <c r="J23" s="243"/>
      <c r="K23" s="243"/>
      <c r="L23" s="243"/>
      <c r="M23" s="243"/>
      <c r="N23" s="243"/>
      <c r="O23" s="243"/>
      <c r="P23" s="243"/>
      <c r="Q23" s="244"/>
      <c r="R23" s="244"/>
      <c r="S23" s="246"/>
      <c r="T23" s="243"/>
      <c r="U23" s="243"/>
      <c r="V23" s="243"/>
      <c r="W23" s="243"/>
      <c r="X23" s="243"/>
      <c r="Y23" s="243"/>
      <c r="Z23" s="243"/>
      <c r="AA23" s="244"/>
      <c r="AB23" s="244"/>
      <c r="AC23" s="246"/>
      <c r="AD23" s="243"/>
      <c r="AE23" s="243"/>
      <c r="AF23" s="243"/>
      <c r="AG23" s="243"/>
      <c r="AH23" s="243"/>
      <c r="AI23" s="243"/>
      <c r="AJ23" s="243"/>
      <c r="AK23" s="244"/>
      <c r="AL23" s="244"/>
      <c r="AM23" s="246"/>
      <c r="AN23" s="243"/>
      <c r="AO23" s="243"/>
      <c r="AP23" s="243"/>
      <c r="AQ23" s="243"/>
      <c r="AR23" s="243"/>
      <c r="AS23" s="243"/>
      <c r="AT23" s="243"/>
      <c r="AU23" s="244"/>
      <c r="AV23" s="244"/>
      <c r="AW23" s="246"/>
      <c r="AX23" s="243"/>
      <c r="AY23" s="243"/>
      <c r="AZ23" s="243"/>
      <c r="BA23" s="243"/>
      <c r="BB23" s="243"/>
      <c r="BC23" s="243"/>
      <c r="BD23" s="243"/>
      <c r="BE23" s="244"/>
      <c r="BF23" s="244"/>
      <c r="BG23" s="246"/>
      <c r="BH23" s="243"/>
      <c r="BI23" s="243"/>
      <c r="BJ23" s="243"/>
      <c r="BK23" s="243"/>
      <c r="BL23" s="243"/>
      <c r="BM23" s="243"/>
      <c r="BN23" s="243"/>
      <c r="BO23" s="244"/>
      <c r="BP23" s="244"/>
      <c r="BQ23" s="246"/>
      <c r="BR23" s="243"/>
      <c r="BS23" s="243"/>
      <c r="BT23" s="243"/>
      <c r="BU23" s="243"/>
      <c r="BV23" s="243"/>
      <c r="BW23" s="243"/>
      <c r="BX23" s="243"/>
      <c r="BY23" s="244"/>
      <c r="BZ23" s="244"/>
      <c r="CA23" s="246"/>
      <c r="CB23" s="243"/>
      <c r="CC23" s="243"/>
      <c r="CD23" s="243"/>
      <c r="CE23" s="243"/>
      <c r="CF23" s="243"/>
      <c r="CG23" s="243"/>
      <c r="CH23" s="243"/>
      <c r="CI23" s="244"/>
      <c r="CJ23" s="244"/>
      <c r="CK23" s="246"/>
      <c r="CL23" s="243"/>
      <c r="CM23" s="243"/>
      <c r="CN23" s="243"/>
      <c r="CO23" s="243"/>
      <c r="CP23" s="243"/>
      <c r="CQ23" s="243"/>
      <c r="CR23" s="243"/>
      <c r="CS23" s="244"/>
      <c r="CT23" s="244"/>
      <c r="CU23" s="246"/>
      <c r="CV23" s="243"/>
      <c r="CW23" s="243"/>
      <c r="CX23" s="243"/>
      <c r="CY23" s="243"/>
      <c r="CZ23" s="243"/>
      <c r="DA23" s="243"/>
      <c r="DB23" s="243"/>
      <c r="DC23" s="244"/>
      <c r="DD23" s="244"/>
      <c r="DE23" s="246"/>
      <c r="DF23" s="243"/>
      <c r="DG23" s="243"/>
      <c r="DH23" s="243"/>
      <c r="DI23" s="243"/>
      <c r="DJ23" s="243"/>
      <c r="DK23" s="243"/>
      <c r="DL23" s="243"/>
      <c r="DM23" s="244"/>
      <c r="DN23" s="244"/>
      <c r="DO23" s="246"/>
      <c r="DP23" s="243"/>
      <c r="DQ23" s="243"/>
      <c r="DR23" s="243"/>
      <c r="DS23" s="243"/>
      <c r="DT23" s="243"/>
      <c r="DU23" s="243"/>
      <c r="DV23" s="243"/>
      <c r="DW23" s="244"/>
      <c r="DX23" s="244"/>
      <c r="DY23" s="246"/>
      <c r="DZ23" s="243"/>
      <c r="EA23" s="243"/>
      <c r="EB23" s="243"/>
      <c r="EC23" s="243"/>
      <c r="ED23" s="243"/>
      <c r="EE23" s="243"/>
      <c r="EF23" s="243"/>
      <c r="EG23" s="244"/>
      <c r="EH23" s="244"/>
      <c r="EI23" s="246"/>
      <c r="EJ23" s="243"/>
      <c r="EK23" s="243"/>
      <c r="EL23" s="243"/>
      <c r="EM23" s="243"/>
      <c r="EN23" s="243"/>
      <c r="EO23" s="243"/>
      <c r="EP23" s="243"/>
      <c r="EQ23" s="244"/>
      <c r="ER23" s="244"/>
      <c r="ES23" s="246"/>
      <c r="ET23" s="243"/>
      <c r="EU23" s="243"/>
      <c r="EV23" s="243"/>
      <c r="EW23" s="243"/>
      <c r="EX23" s="243"/>
      <c r="EY23" s="243"/>
      <c r="EZ23" s="243"/>
      <c r="FA23" s="244"/>
      <c r="FB23" s="244"/>
      <c r="FC23" s="246"/>
      <c r="FD23" s="243"/>
      <c r="FE23" s="243"/>
      <c r="FF23" s="243"/>
      <c r="FG23" s="243"/>
      <c r="FH23" s="243"/>
      <c r="FI23" s="243"/>
      <c r="FJ23" s="243"/>
      <c r="FK23" s="244"/>
      <c r="FL23" s="244"/>
      <c r="FM23" s="246"/>
      <c r="FN23" s="243"/>
      <c r="FO23" s="243"/>
      <c r="FP23" s="243"/>
      <c r="FQ23" s="243"/>
      <c r="FR23" s="243"/>
      <c r="FS23" s="243"/>
      <c r="FT23" s="243"/>
      <c r="FU23" s="244"/>
      <c r="FV23" s="244"/>
      <c r="FW23" s="246"/>
      <c r="FX23" s="243"/>
      <c r="FY23" s="243"/>
      <c r="FZ23" s="243"/>
      <c r="GA23" s="243"/>
      <c r="GB23" s="243"/>
      <c r="GC23" s="243"/>
      <c r="GD23" s="243"/>
      <c r="GE23" s="244"/>
      <c r="GF23" s="244"/>
      <c r="GG23" s="246"/>
      <c r="GH23" s="243"/>
      <c r="GI23" s="243"/>
      <c r="GJ23" s="243"/>
      <c r="GK23" s="243"/>
      <c r="GL23" s="243"/>
      <c r="GM23" s="243"/>
      <c r="GN23" s="243"/>
      <c r="GO23" s="244"/>
      <c r="GP23" s="244"/>
      <c r="GQ23" s="246"/>
      <c r="GR23" s="243"/>
      <c r="GS23" s="243"/>
      <c r="GT23" s="243"/>
      <c r="GU23" s="243"/>
      <c r="GV23" s="243"/>
      <c r="GW23" s="243"/>
      <c r="GX23" s="243"/>
      <c r="GY23" s="244"/>
      <c r="GZ23" s="244"/>
      <c r="HA23" s="246"/>
      <c r="HB23" s="243"/>
      <c r="HC23" s="243"/>
      <c r="HD23" s="243"/>
      <c r="HE23" s="243"/>
      <c r="HF23" s="243"/>
      <c r="HG23" s="243"/>
      <c r="HH23" s="243"/>
      <c r="HI23" s="244"/>
      <c r="HJ23" s="244"/>
      <c r="HK23" s="246"/>
      <c r="HL23" s="243"/>
      <c r="HM23" s="243"/>
      <c r="HN23" s="243"/>
      <c r="HO23" s="243"/>
      <c r="HP23" s="243"/>
      <c r="HQ23" s="243"/>
      <c r="HR23" s="243"/>
      <c r="HS23" s="244"/>
      <c r="HT23" s="244"/>
      <c r="HU23" s="246"/>
      <c r="HV23" s="243"/>
      <c r="HW23" s="243"/>
      <c r="HX23" s="243"/>
      <c r="HY23" s="243"/>
      <c r="HZ23" s="243"/>
      <c r="IA23" s="243"/>
      <c r="IB23" s="243"/>
      <c r="IC23" s="244"/>
      <c r="ID23" s="244"/>
      <c r="IE23" s="246"/>
      <c r="IF23" s="243"/>
      <c r="IG23" s="243"/>
      <c r="IH23" s="243"/>
      <c r="II23" s="243"/>
      <c r="IJ23" s="243"/>
    </row>
    <row r="24" s="1" customFormat="1" ht="26.1" hidden="1" customHeight="1" spans="1:217">
      <c r="A24" s="97" t="s">
        <v>25</v>
      </c>
      <c r="B24" s="178">
        <f t="shared" si="1"/>
        <v>58.04</v>
      </c>
      <c r="C24" s="178">
        <f>VLOOKUP(A24,农村计生奖励!A:M,13,0)</f>
        <v>0</v>
      </c>
      <c r="D24" s="178">
        <v>58.04</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row>
    <row r="25" s="1" customFormat="1" ht="26.1" hidden="1" customHeight="1" spans="1:217">
      <c r="A25" s="97" t="s">
        <v>26</v>
      </c>
      <c r="B25" s="178">
        <f t="shared" si="1"/>
        <v>105.51</v>
      </c>
      <c r="C25" s="178">
        <f>VLOOKUP(A25,农村计生奖励!A:M,13,0)</f>
        <v>87.51</v>
      </c>
      <c r="D25" s="178">
        <v>18</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row>
    <row r="26" s="1" customFormat="1" ht="26.1" hidden="1" customHeight="1" spans="1:217">
      <c r="A26" s="97" t="s">
        <v>27</v>
      </c>
      <c r="B26" s="178">
        <f t="shared" si="1"/>
        <v>14.71</v>
      </c>
      <c r="C26" s="178">
        <f>VLOOKUP(A26,农村计生奖励!A:M,13,0)</f>
        <v>6.48</v>
      </c>
      <c r="D26" s="178">
        <v>8.23</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row>
    <row r="27" s="1" customFormat="1" ht="26.1" hidden="1" customHeight="1" spans="1:217">
      <c r="A27" s="92" t="s">
        <v>28</v>
      </c>
      <c r="B27" s="175">
        <f>SUM(B28:B33)</f>
        <v>2056.38</v>
      </c>
      <c r="C27" s="175">
        <f>SUM(C28:C33)</f>
        <v>1301.47</v>
      </c>
      <c r="D27" s="175">
        <f>SUM(D28:D33)</f>
        <v>754.91</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row>
    <row r="28" s="1" customFormat="1" ht="26.1" hidden="1" customHeight="1" spans="1:217">
      <c r="A28" s="97" t="s">
        <v>29</v>
      </c>
      <c r="B28" s="178">
        <f t="shared" ref="B28:B33" si="2">SUM(C28,D28)</f>
        <v>296.08</v>
      </c>
      <c r="C28" s="178">
        <v>161.29</v>
      </c>
      <c r="D28" s="178">
        <v>134.79</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row>
    <row r="29" s="1" customFormat="1" ht="26.1" hidden="1" customHeight="1" spans="1:217">
      <c r="A29" s="97" t="s">
        <v>30</v>
      </c>
      <c r="B29" s="178">
        <f t="shared" si="2"/>
        <v>580.58</v>
      </c>
      <c r="C29" s="178">
        <v>72</v>
      </c>
      <c r="D29" s="178">
        <v>508.58</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row>
    <row r="30" s="1" customFormat="1" ht="26.1" hidden="1" customHeight="1" spans="1:217">
      <c r="A30" s="97" t="s">
        <v>31</v>
      </c>
      <c r="B30" s="178">
        <f t="shared" si="2"/>
        <v>34.35</v>
      </c>
      <c r="C30" s="178">
        <v>25.16</v>
      </c>
      <c r="D30" s="178">
        <v>9.19</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row>
    <row r="31" s="1" customFormat="1" ht="26.1" hidden="1" customHeight="1" spans="1:217">
      <c r="A31" s="97" t="s">
        <v>32</v>
      </c>
      <c r="B31" s="178">
        <f t="shared" si="2"/>
        <v>161.49</v>
      </c>
      <c r="C31" s="178">
        <v>143.53</v>
      </c>
      <c r="D31" s="178">
        <v>17.96</v>
      </c>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row>
    <row r="32" s="1" customFormat="1" ht="26.1" hidden="1" customHeight="1" spans="1:217">
      <c r="A32" s="97" t="s">
        <v>33</v>
      </c>
      <c r="B32" s="178">
        <f t="shared" si="2"/>
        <v>105</v>
      </c>
      <c r="C32" s="178">
        <v>94.08</v>
      </c>
      <c r="D32" s="178">
        <v>10.92</v>
      </c>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row>
    <row r="33" s="1" customFormat="1" ht="26.1" hidden="1" customHeight="1" spans="1:217">
      <c r="A33" s="97" t="s">
        <v>34</v>
      </c>
      <c r="B33" s="178">
        <f t="shared" si="2"/>
        <v>878.88</v>
      </c>
      <c r="C33" s="178">
        <v>805.41</v>
      </c>
      <c r="D33" s="178">
        <v>73.47</v>
      </c>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row>
    <row r="34" s="1" customFormat="1" ht="26.1" hidden="1" customHeight="1" spans="1:217">
      <c r="A34" s="92" t="s">
        <v>35</v>
      </c>
      <c r="B34" s="175">
        <f>SUM(B35:B39)</f>
        <v>2073.34</v>
      </c>
      <c r="C34" s="175">
        <f>SUM(C35:C39)</f>
        <v>1809.94</v>
      </c>
      <c r="D34" s="175">
        <f>SUM(D35:D39)</f>
        <v>263.4</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row>
    <row r="35" s="1" customFormat="1" ht="26.1" hidden="1" customHeight="1" spans="1:217">
      <c r="A35" s="97" t="s">
        <v>36</v>
      </c>
      <c r="B35" s="178">
        <f>SUM(C35,D35)</f>
        <v>143.5</v>
      </c>
      <c r="C35" s="178">
        <v>73.88</v>
      </c>
      <c r="D35" s="178">
        <v>69.62</v>
      </c>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row>
    <row r="36" s="1" customFormat="1" ht="26.1" hidden="1" customHeight="1" spans="1:217">
      <c r="A36" s="97" t="s">
        <v>37</v>
      </c>
      <c r="B36" s="178">
        <f>SUM(C36,D36)</f>
        <v>678.2</v>
      </c>
      <c r="C36" s="178">
        <v>611.27</v>
      </c>
      <c r="D36" s="178">
        <v>66.93</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row>
    <row r="37" s="1" customFormat="1" ht="26.1" hidden="1" customHeight="1" spans="1:217">
      <c r="A37" s="97" t="s">
        <v>38</v>
      </c>
      <c r="B37" s="178">
        <f>SUM(C37,D37)</f>
        <v>280.37</v>
      </c>
      <c r="C37" s="178">
        <v>242.97</v>
      </c>
      <c r="D37" s="178">
        <v>37.4</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row>
    <row r="38" s="1" customFormat="1" ht="26.1" hidden="1" customHeight="1" spans="1:217">
      <c r="A38" s="97" t="s">
        <v>39</v>
      </c>
      <c r="B38" s="178">
        <f>SUM(C38,D38)</f>
        <v>104.56</v>
      </c>
      <c r="C38" s="178">
        <v>89.1</v>
      </c>
      <c r="D38" s="178">
        <v>15.46</v>
      </c>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row>
    <row r="39" s="1" customFormat="1" ht="26.1" hidden="1" customHeight="1" spans="1:217">
      <c r="A39" s="97" t="s">
        <v>40</v>
      </c>
      <c r="B39" s="178">
        <f>SUM(C39,D39)</f>
        <v>866.71</v>
      </c>
      <c r="C39" s="178">
        <v>792.72</v>
      </c>
      <c r="D39" s="178">
        <v>73.99</v>
      </c>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row>
    <row r="40" s="1" customFormat="1" ht="26.1" hidden="1" customHeight="1" spans="1:217">
      <c r="A40" s="92" t="s">
        <v>41</v>
      </c>
      <c r="B40" s="175">
        <f>SUM(B41:B43)</f>
        <v>1342.31</v>
      </c>
      <c r="C40" s="175">
        <f>SUM(C41:C43)</f>
        <v>438.95</v>
      </c>
      <c r="D40" s="175">
        <f>SUM(D41:D43)</f>
        <v>903.36</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row>
    <row r="41" s="1" customFormat="1" ht="26.1" hidden="1" customHeight="1" spans="1:217">
      <c r="A41" s="97" t="s">
        <v>42</v>
      </c>
      <c r="B41" s="178">
        <f>SUM(C41,D41)</f>
        <v>419.02</v>
      </c>
      <c r="C41" s="178">
        <v>111.18</v>
      </c>
      <c r="D41" s="178">
        <v>307.84</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row>
    <row r="42" s="1" customFormat="1" ht="26.1" hidden="1" customHeight="1" spans="1:217">
      <c r="A42" s="97" t="s">
        <v>43</v>
      </c>
      <c r="B42" s="178">
        <f>SUM(C42,D42)</f>
        <v>466.84</v>
      </c>
      <c r="C42" s="178">
        <v>95.52</v>
      </c>
      <c r="D42" s="178">
        <v>371.32</v>
      </c>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row>
    <row r="43" s="1" customFormat="1" ht="26.1" hidden="1" customHeight="1" spans="1:217">
      <c r="A43" s="97" t="s">
        <v>44</v>
      </c>
      <c r="B43" s="178">
        <f>SUM(C43,D43)</f>
        <v>456.45</v>
      </c>
      <c r="C43" s="178">
        <v>232.25</v>
      </c>
      <c r="D43" s="178">
        <v>224.2</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row>
    <row r="44" s="1" customFormat="1" ht="26.1" hidden="1" customHeight="1" spans="1:217">
      <c r="A44" s="92" t="s">
        <v>45</v>
      </c>
      <c r="B44" s="175">
        <f>SUM(B45,B47)</f>
        <v>125.25</v>
      </c>
      <c r="C44" s="175">
        <f>SUM(C45,C47)</f>
        <v>82.13</v>
      </c>
      <c r="D44" s="175">
        <f>SUM(D45,D47)</f>
        <v>43.12</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row>
    <row r="45" s="1" customFormat="1" ht="26.1" hidden="1" customHeight="1" spans="1:217">
      <c r="A45" s="97" t="s">
        <v>46</v>
      </c>
      <c r="B45" s="178">
        <f>B46</f>
        <v>40.14</v>
      </c>
      <c r="C45" s="178">
        <f>C46</f>
        <v>35.9</v>
      </c>
      <c r="D45" s="178">
        <f>D46</f>
        <v>4.24</v>
      </c>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row>
    <row r="46" s="1" customFormat="1" ht="26.1" hidden="1" customHeight="1" spans="1:217">
      <c r="A46" s="124" t="s">
        <v>47</v>
      </c>
      <c r="B46" s="175">
        <f>SUM(C46,D46)</f>
        <v>40.14</v>
      </c>
      <c r="C46" s="178">
        <v>35.9</v>
      </c>
      <c r="D46" s="178">
        <v>4.24</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row>
    <row r="47" s="4" customFormat="1" ht="26.1" hidden="1" customHeight="1" spans="1:244">
      <c r="A47" s="181" t="s">
        <v>48</v>
      </c>
      <c r="B47" s="245">
        <f>SUM(C47,D47)</f>
        <v>85.11</v>
      </c>
      <c r="C47" s="178">
        <v>46.23</v>
      </c>
      <c r="D47" s="178">
        <v>38.88</v>
      </c>
      <c r="E47" s="243"/>
      <c r="F47" s="243"/>
      <c r="G47" s="244"/>
      <c r="H47" s="244"/>
      <c r="I47" s="246"/>
      <c r="J47" s="243"/>
      <c r="K47" s="243"/>
      <c r="L47" s="243"/>
      <c r="M47" s="243"/>
      <c r="N47" s="243"/>
      <c r="O47" s="243"/>
      <c r="P47" s="243"/>
      <c r="Q47" s="244"/>
      <c r="R47" s="244"/>
      <c r="S47" s="246"/>
      <c r="T47" s="243"/>
      <c r="U47" s="243"/>
      <c r="V47" s="243"/>
      <c r="W47" s="243"/>
      <c r="X47" s="243"/>
      <c r="Y47" s="243"/>
      <c r="Z47" s="243"/>
      <c r="AA47" s="244"/>
      <c r="AB47" s="244"/>
      <c r="AC47" s="246"/>
      <c r="AD47" s="243"/>
      <c r="AE47" s="243"/>
      <c r="AF47" s="243"/>
      <c r="AG47" s="243"/>
      <c r="AH47" s="243"/>
      <c r="AI47" s="243"/>
      <c r="AJ47" s="243"/>
      <c r="AK47" s="244"/>
      <c r="AL47" s="244"/>
      <c r="AM47" s="246"/>
      <c r="AN47" s="243"/>
      <c r="AO47" s="243"/>
      <c r="AP47" s="243"/>
      <c r="AQ47" s="243"/>
      <c r="AR47" s="243"/>
      <c r="AS47" s="243"/>
      <c r="AT47" s="243"/>
      <c r="AU47" s="244"/>
      <c r="AV47" s="244"/>
      <c r="AW47" s="246"/>
      <c r="AX47" s="243"/>
      <c r="AY47" s="243"/>
      <c r="AZ47" s="243"/>
      <c r="BA47" s="243"/>
      <c r="BB47" s="243"/>
      <c r="BC47" s="243"/>
      <c r="BD47" s="243"/>
      <c r="BE47" s="244"/>
      <c r="BF47" s="244"/>
      <c r="BG47" s="246"/>
      <c r="BH47" s="243"/>
      <c r="BI47" s="243"/>
      <c r="BJ47" s="243"/>
      <c r="BK47" s="243"/>
      <c r="BL47" s="243"/>
      <c r="BM47" s="243"/>
      <c r="BN47" s="243"/>
      <c r="BO47" s="244"/>
      <c r="BP47" s="244"/>
      <c r="BQ47" s="246"/>
      <c r="BR47" s="243"/>
      <c r="BS47" s="243"/>
      <c r="BT47" s="243"/>
      <c r="BU47" s="243"/>
      <c r="BV47" s="243"/>
      <c r="BW47" s="243"/>
      <c r="BX47" s="243"/>
      <c r="BY47" s="244"/>
      <c r="BZ47" s="244"/>
      <c r="CA47" s="246"/>
      <c r="CB47" s="243"/>
      <c r="CC47" s="243"/>
      <c r="CD47" s="243"/>
      <c r="CE47" s="243"/>
      <c r="CF47" s="243"/>
      <c r="CG47" s="243"/>
      <c r="CH47" s="243"/>
      <c r="CI47" s="244"/>
      <c r="CJ47" s="244"/>
      <c r="CK47" s="246"/>
      <c r="CL47" s="243"/>
      <c r="CM47" s="243"/>
      <c r="CN47" s="243"/>
      <c r="CO47" s="243"/>
      <c r="CP47" s="243"/>
      <c r="CQ47" s="243"/>
      <c r="CR47" s="243"/>
      <c r="CS47" s="244"/>
      <c r="CT47" s="244"/>
      <c r="CU47" s="246"/>
      <c r="CV47" s="243"/>
      <c r="CW47" s="243"/>
      <c r="CX47" s="243"/>
      <c r="CY47" s="243"/>
      <c r="CZ47" s="243"/>
      <c r="DA47" s="243"/>
      <c r="DB47" s="243"/>
      <c r="DC47" s="244"/>
      <c r="DD47" s="244"/>
      <c r="DE47" s="246"/>
      <c r="DF47" s="243"/>
      <c r="DG47" s="243"/>
      <c r="DH47" s="243"/>
      <c r="DI47" s="243"/>
      <c r="DJ47" s="243"/>
      <c r="DK47" s="243"/>
      <c r="DL47" s="243"/>
      <c r="DM47" s="244"/>
      <c r="DN47" s="244"/>
      <c r="DO47" s="246"/>
      <c r="DP47" s="243"/>
      <c r="DQ47" s="243"/>
      <c r="DR47" s="243"/>
      <c r="DS47" s="243"/>
      <c r="DT47" s="243"/>
      <c r="DU47" s="243"/>
      <c r="DV47" s="243"/>
      <c r="DW47" s="244"/>
      <c r="DX47" s="244"/>
      <c r="DY47" s="246"/>
      <c r="DZ47" s="243"/>
      <c r="EA47" s="243"/>
      <c r="EB47" s="243"/>
      <c r="EC47" s="243"/>
      <c r="ED47" s="243"/>
      <c r="EE47" s="243"/>
      <c r="EF47" s="243"/>
      <c r="EG47" s="244"/>
      <c r="EH47" s="244"/>
      <c r="EI47" s="246"/>
      <c r="EJ47" s="243"/>
      <c r="EK47" s="243"/>
      <c r="EL47" s="243"/>
      <c r="EM47" s="243"/>
      <c r="EN47" s="243"/>
      <c r="EO47" s="243"/>
      <c r="EP47" s="243"/>
      <c r="EQ47" s="244"/>
      <c r="ER47" s="244"/>
      <c r="ES47" s="246"/>
      <c r="ET47" s="243"/>
      <c r="EU47" s="243"/>
      <c r="EV47" s="243"/>
      <c r="EW47" s="243"/>
      <c r="EX47" s="243"/>
      <c r="EY47" s="243"/>
      <c r="EZ47" s="243"/>
      <c r="FA47" s="244"/>
      <c r="FB47" s="244"/>
      <c r="FC47" s="246"/>
      <c r="FD47" s="243"/>
      <c r="FE47" s="243"/>
      <c r="FF47" s="243"/>
      <c r="FG47" s="243"/>
      <c r="FH47" s="243"/>
      <c r="FI47" s="243"/>
      <c r="FJ47" s="243"/>
      <c r="FK47" s="244"/>
      <c r="FL47" s="244"/>
      <c r="FM47" s="246"/>
      <c r="FN47" s="243"/>
      <c r="FO47" s="243"/>
      <c r="FP47" s="243"/>
      <c r="FQ47" s="243"/>
      <c r="FR47" s="243"/>
      <c r="FS47" s="243"/>
      <c r="FT47" s="243"/>
      <c r="FU47" s="244"/>
      <c r="FV47" s="244"/>
      <c r="FW47" s="246"/>
      <c r="FX47" s="243"/>
      <c r="FY47" s="243"/>
      <c r="FZ47" s="243"/>
      <c r="GA47" s="243"/>
      <c r="GB47" s="243"/>
      <c r="GC47" s="243"/>
      <c r="GD47" s="243"/>
      <c r="GE47" s="244"/>
      <c r="GF47" s="244"/>
      <c r="GG47" s="246"/>
      <c r="GH47" s="243"/>
      <c r="GI47" s="243"/>
      <c r="GJ47" s="243"/>
      <c r="GK47" s="243"/>
      <c r="GL47" s="243"/>
      <c r="GM47" s="243"/>
      <c r="GN47" s="243"/>
      <c r="GO47" s="244"/>
      <c r="GP47" s="244"/>
      <c r="GQ47" s="246"/>
      <c r="GR47" s="243"/>
      <c r="GS47" s="243"/>
      <c r="GT47" s="243"/>
      <c r="GU47" s="243"/>
      <c r="GV47" s="243"/>
      <c r="GW47" s="243"/>
      <c r="GX47" s="243"/>
      <c r="GY47" s="244"/>
      <c r="GZ47" s="244"/>
      <c r="HA47" s="246"/>
      <c r="HB47" s="243"/>
      <c r="HC47" s="243"/>
      <c r="HD47" s="243"/>
      <c r="HE47" s="243"/>
      <c r="HF47" s="243"/>
      <c r="HG47" s="243"/>
      <c r="HH47" s="243"/>
      <c r="HI47" s="244"/>
      <c r="HJ47" s="244"/>
      <c r="HK47" s="246"/>
      <c r="HL47" s="243"/>
      <c r="HM47" s="243"/>
      <c r="HN47" s="243"/>
      <c r="HO47" s="243"/>
      <c r="HP47" s="243"/>
      <c r="HQ47" s="243"/>
      <c r="HR47" s="243"/>
      <c r="HS47" s="244"/>
      <c r="HT47" s="244"/>
      <c r="HU47" s="246"/>
      <c r="HV47" s="243"/>
      <c r="HW47" s="243"/>
      <c r="HX47" s="243"/>
      <c r="HY47" s="243"/>
      <c r="HZ47" s="243"/>
      <c r="IA47" s="243"/>
      <c r="IB47" s="243"/>
      <c r="IC47" s="244"/>
      <c r="ID47" s="244"/>
      <c r="IE47" s="246"/>
      <c r="IF47" s="243"/>
      <c r="IG47" s="243"/>
      <c r="IH47" s="243"/>
      <c r="II47" s="243"/>
      <c r="IJ47" s="243"/>
    </row>
    <row r="48" s="1" customFormat="1" ht="26.1" hidden="1" customHeight="1" spans="1:217">
      <c r="A48" s="92" t="s">
        <v>49</v>
      </c>
      <c r="B48" s="175">
        <f>SUM(B49:B50)</f>
        <v>1940.96</v>
      </c>
      <c r="C48" s="175">
        <f>SUM(C49:C50)</f>
        <v>1579.71</v>
      </c>
      <c r="D48" s="175">
        <f>SUM(D49:D50)</f>
        <v>361.25</v>
      </c>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row>
    <row r="49" s="1" customFormat="1" ht="26.1" hidden="1" customHeight="1" spans="1:217">
      <c r="A49" s="97" t="s">
        <v>50</v>
      </c>
      <c r="B49" s="178">
        <f>SUM(C49,D49)</f>
        <v>738.32</v>
      </c>
      <c r="C49" s="178">
        <v>484.99</v>
      </c>
      <c r="D49" s="178">
        <v>253.33</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row>
    <row r="50" s="4" customFormat="1" ht="24" hidden="1" customHeight="1" spans="1:217">
      <c r="A50" s="97" t="s">
        <v>51</v>
      </c>
      <c r="B50" s="178">
        <f>SUM(C50,D50)</f>
        <v>1202.64</v>
      </c>
      <c r="C50" s="178">
        <v>1094.72</v>
      </c>
      <c r="D50" s="178">
        <v>107.92</v>
      </c>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row>
    <row r="51" s="1" customFormat="1" ht="26.1" hidden="1" customHeight="1" spans="1:217">
      <c r="A51" s="92" t="s">
        <v>52</v>
      </c>
      <c r="B51" s="175">
        <f>SUM(B52,B55:B56)</f>
        <v>614.51</v>
      </c>
      <c r="C51" s="175">
        <f>SUM(C52,C55:C56)</f>
        <v>345.69</v>
      </c>
      <c r="D51" s="175">
        <f>SUM(D52,D55:D56)</f>
        <v>268.82</v>
      </c>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row>
    <row r="52" s="1" customFormat="1" ht="26.1" hidden="1" customHeight="1" spans="1:217">
      <c r="A52" s="111" t="s">
        <v>53</v>
      </c>
      <c r="B52" s="178">
        <f>SUM(B53:B54)</f>
        <v>90.78</v>
      </c>
      <c r="C52" s="178">
        <f>SUM(C53:C54)</f>
        <v>53.32</v>
      </c>
      <c r="D52" s="178">
        <f>SUM(D53:D54)</f>
        <v>37.46</v>
      </c>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row>
    <row r="53" s="1" customFormat="1" ht="26.1" hidden="1" customHeight="1" spans="1:217">
      <c r="A53" s="124" t="s">
        <v>54</v>
      </c>
      <c r="B53" s="175">
        <f>SUM(C53,D53)</f>
        <v>34.41</v>
      </c>
      <c r="C53" s="178">
        <v>4.47</v>
      </c>
      <c r="D53" s="178">
        <v>29.94</v>
      </c>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row>
    <row r="54" s="1" customFormat="1" ht="26.1" hidden="1" customHeight="1" spans="1:244">
      <c r="A54" s="124" t="s">
        <v>55</v>
      </c>
      <c r="B54" s="175">
        <f>SUM(C54,D54)</f>
        <v>56.37</v>
      </c>
      <c r="C54" s="178">
        <v>48.85</v>
      </c>
      <c r="D54" s="178">
        <v>7.52</v>
      </c>
      <c r="E54" s="243"/>
      <c r="F54" s="243"/>
      <c r="G54" s="244"/>
      <c r="H54" s="244"/>
      <c r="I54" s="246"/>
      <c r="J54" s="243"/>
      <c r="K54" s="243"/>
      <c r="L54" s="243"/>
      <c r="M54" s="243"/>
      <c r="N54" s="243"/>
      <c r="O54" s="243"/>
      <c r="P54" s="243"/>
      <c r="Q54" s="244"/>
      <c r="R54" s="244"/>
      <c r="S54" s="246"/>
      <c r="T54" s="243"/>
      <c r="U54" s="243"/>
      <c r="V54" s="243"/>
      <c r="W54" s="243"/>
      <c r="X54" s="243"/>
      <c r="Y54" s="243"/>
      <c r="Z54" s="243"/>
      <c r="AA54" s="244"/>
      <c r="AB54" s="244"/>
      <c r="AC54" s="246"/>
      <c r="AD54" s="243"/>
      <c r="AE54" s="243"/>
      <c r="AF54" s="243"/>
      <c r="AG54" s="243"/>
      <c r="AH54" s="243"/>
      <c r="AI54" s="243"/>
      <c r="AJ54" s="243"/>
      <c r="AK54" s="244"/>
      <c r="AL54" s="244"/>
      <c r="AM54" s="246"/>
      <c r="AN54" s="243"/>
      <c r="AO54" s="243"/>
      <c r="AP54" s="243"/>
      <c r="AQ54" s="243"/>
      <c r="AR54" s="243"/>
      <c r="AS54" s="243"/>
      <c r="AT54" s="243"/>
      <c r="AU54" s="244"/>
      <c r="AV54" s="244"/>
      <c r="AW54" s="246"/>
      <c r="AX54" s="243"/>
      <c r="AY54" s="243"/>
      <c r="AZ54" s="243"/>
      <c r="BA54" s="243"/>
      <c r="BB54" s="243"/>
      <c r="BC54" s="243"/>
      <c r="BD54" s="243"/>
      <c r="BE54" s="244"/>
      <c r="BF54" s="244"/>
      <c r="BG54" s="246"/>
      <c r="BH54" s="243"/>
      <c r="BI54" s="243"/>
      <c r="BJ54" s="243"/>
      <c r="BK54" s="243"/>
      <c r="BL54" s="243"/>
      <c r="BM54" s="243"/>
      <c r="BN54" s="243"/>
      <c r="BO54" s="244"/>
      <c r="BP54" s="244"/>
      <c r="BQ54" s="246"/>
      <c r="BR54" s="243"/>
      <c r="BS54" s="243"/>
      <c r="BT54" s="243"/>
      <c r="BU54" s="243"/>
      <c r="BV54" s="243"/>
      <c r="BW54" s="243"/>
      <c r="BX54" s="243"/>
      <c r="BY54" s="244"/>
      <c r="BZ54" s="244"/>
      <c r="CA54" s="246"/>
      <c r="CB54" s="243"/>
      <c r="CC54" s="243"/>
      <c r="CD54" s="243"/>
      <c r="CE54" s="243"/>
      <c r="CF54" s="243"/>
      <c r="CG54" s="243"/>
      <c r="CH54" s="243"/>
      <c r="CI54" s="244"/>
      <c r="CJ54" s="244"/>
      <c r="CK54" s="246"/>
      <c r="CL54" s="243"/>
      <c r="CM54" s="243"/>
      <c r="CN54" s="243"/>
      <c r="CO54" s="243"/>
      <c r="CP54" s="243"/>
      <c r="CQ54" s="243"/>
      <c r="CR54" s="243"/>
      <c r="CS54" s="244"/>
      <c r="CT54" s="244"/>
      <c r="CU54" s="246"/>
      <c r="CV54" s="243"/>
      <c r="CW54" s="243"/>
      <c r="CX54" s="243"/>
      <c r="CY54" s="243"/>
      <c r="CZ54" s="243"/>
      <c r="DA54" s="243"/>
      <c r="DB54" s="243"/>
      <c r="DC54" s="244"/>
      <c r="DD54" s="244"/>
      <c r="DE54" s="246"/>
      <c r="DF54" s="243"/>
      <c r="DG54" s="243"/>
      <c r="DH54" s="243"/>
      <c r="DI54" s="243"/>
      <c r="DJ54" s="243"/>
      <c r="DK54" s="243"/>
      <c r="DL54" s="243"/>
      <c r="DM54" s="244"/>
      <c r="DN54" s="244"/>
      <c r="DO54" s="246"/>
      <c r="DP54" s="243"/>
      <c r="DQ54" s="243"/>
      <c r="DR54" s="243"/>
      <c r="DS54" s="243"/>
      <c r="DT54" s="243"/>
      <c r="DU54" s="243"/>
      <c r="DV54" s="243"/>
      <c r="DW54" s="244"/>
      <c r="DX54" s="244"/>
      <c r="DY54" s="246"/>
      <c r="DZ54" s="243"/>
      <c r="EA54" s="243"/>
      <c r="EB54" s="243"/>
      <c r="EC54" s="243"/>
      <c r="ED54" s="243"/>
      <c r="EE54" s="243"/>
      <c r="EF54" s="243"/>
      <c r="EG54" s="244"/>
      <c r="EH54" s="244"/>
      <c r="EI54" s="246"/>
      <c r="EJ54" s="243"/>
      <c r="EK54" s="243"/>
      <c r="EL54" s="243"/>
      <c r="EM54" s="243"/>
      <c r="EN54" s="243"/>
      <c r="EO54" s="243"/>
      <c r="EP54" s="243"/>
      <c r="EQ54" s="244"/>
      <c r="ER54" s="244"/>
      <c r="ES54" s="246"/>
      <c r="ET54" s="243"/>
      <c r="EU54" s="243"/>
      <c r="EV54" s="243"/>
      <c r="EW54" s="243"/>
      <c r="EX54" s="243"/>
      <c r="EY54" s="243"/>
      <c r="EZ54" s="243"/>
      <c r="FA54" s="244"/>
      <c r="FB54" s="244"/>
      <c r="FC54" s="246"/>
      <c r="FD54" s="243"/>
      <c r="FE54" s="243"/>
      <c r="FF54" s="243"/>
      <c r="FG54" s="243"/>
      <c r="FH54" s="243"/>
      <c r="FI54" s="243"/>
      <c r="FJ54" s="243"/>
      <c r="FK54" s="244"/>
      <c r="FL54" s="244"/>
      <c r="FM54" s="246"/>
      <c r="FN54" s="243"/>
      <c r="FO54" s="243"/>
      <c r="FP54" s="243"/>
      <c r="FQ54" s="243"/>
      <c r="FR54" s="243"/>
      <c r="FS54" s="243"/>
      <c r="FT54" s="243"/>
      <c r="FU54" s="244"/>
      <c r="FV54" s="244"/>
      <c r="FW54" s="246"/>
      <c r="FX54" s="243"/>
      <c r="FY54" s="243"/>
      <c r="FZ54" s="243"/>
      <c r="GA54" s="243"/>
      <c r="GB54" s="243"/>
      <c r="GC54" s="243"/>
      <c r="GD54" s="243"/>
      <c r="GE54" s="244"/>
      <c r="GF54" s="244"/>
      <c r="GG54" s="246"/>
      <c r="GH54" s="243"/>
      <c r="GI54" s="243"/>
      <c r="GJ54" s="243"/>
      <c r="GK54" s="243"/>
      <c r="GL54" s="243"/>
      <c r="GM54" s="243"/>
      <c r="GN54" s="243"/>
      <c r="GO54" s="244"/>
      <c r="GP54" s="244"/>
      <c r="GQ54" s="246"/>
      <c r="GR54" s="243"/>
      <c r="GS54" s="243"/>
      <c r="GT54" s="243"/>
      <c r="GU54" s="243"/>
      <c r="GV54" s="243"/>
      <c r="GW54" s="243"/>
      <c r="GX54" s="243"/>
      <c r="GY54" s="244"/>
      <c r="GZ54" s="244"/>
      <c r="HA54" s="246"/>
      <c r="HB54" s="243"/>
      <c r="HC54" s="243"/>
      <c r="HD54" s="243"/>
      <c r="HE54" s="243"/>
      <c r="HF54" s="243"/>
      <c r="HG54" s="243"/>
      <c r="HH54" s="243"/>
      <c r="HI54" s="244"/>
      <c r="HJ54" s="244"/>
      <c r="HK54" s="246"/>
      <c r="HL54" s="243"/>
      <c r="HM54" s="243"/>
      <c r="HN54" s="243"/>
      <c r="HO54" s="243"/>
      <c r="HP54" s="243"/>
      <c r="HQ54" s="243"/>
      <c r="HR54" s="243"/>
      <c r="HS54" s="244"/>
      <c r="HT54" s="244"/>
      <c r="HU54" s="246"/>
      <c r="HV54" s="243"/>
      <c r="HW54" s="243"/>
      <c r="HX54" s="243"/>
      <c r="HY54" s="243"/>
      <c r="HZ54" s="243"/>
      <c r="IA54" s="243"/>
      <c r="IB54" s="243"/>
      <c r="IC54" s="244"/>
      <c r="ID54" s="244"/>
      <c r="IE54" s="246"/>
      <c r="IF54" s="243"/>
      <c r="IG54" s="243"/>
      <c r="IH54" s="243"/>
      <c r="II54" s="243"/>
      <c r="IJ54" s="243"/>
    </row>
    <row r="55" s="1" customFormat="1" ht="26.1" hidden="1" customHeight="1" spans="1:244">
      <c r="A55" s="181" t="s">
        <v>56</v>
      </c>
      <c r="B55" s="245">
        <f>SUM(C55,D55)</f>
        <v>381.94</v>
      </c>
      <c r="C55" s="178">
        <v>180.68</v>
      </c>
      <c r="D55" s="178">
        <v>201.26</v>
      </c>
      <c r="E55" s="243"/>
      <c r="F55" s="243"/>
      <c r="G55" s="244"/>
      <c r="H55" s="244"/>
      <c r="I55" s="246"/>
      <c r="J55" s="243"/>
      <c r="K55" s="243"/>
      <c r="L55" s="243"/>
      <c r="M55" s="243"/>
      <c r="N55" s="243"/>
      <c r="O55" s="243"/>
      <c r="P55" s="243"/>
      <c r="Q55" s="244"/>
      <c r="R55" s="244"/>
      <c r="S55" s="246"/>
      <c r="T55" s="243"/>
      <c r="U55" s="243"/>
      <c r="V55" s="243"/>
      <c r="W55" s="243"/>
      <c r="X55" s="243"/>
      <c r="Y55" s="243"/>
      <c r="Z55" s="243"/>
      <c r="AA55" s="244"/>
      <c r="AB55" s="244"/>
      <c r="AC55" s="246"/>
      <c r="AD55" s="243"/>
      <c r="AE55" s="243"/>
      <c r="AF55" s="243"/>
      <c r="AG55" s="243"/>
      <c r="AH55" s="243"/>
      <c r="AI55" s="243"/>
      <c r="AJ55" s="243"/>
      <c r="AK55" s="244"/>
      <c r="AL55" s="244"/>
      <c r="AM55" s="246"/>
      <c r="AN55" s="243"/>
      <c r="AO55" s="243"/>
      <c r="AP55" s="243"/>
      <c r="AQ55" s="243"/>
      <c r="AR55" s="243"/>
      <c r="AS55" s="243"/>
      <c r="AT55" s="243"/>
      <c r="AU55" s="244"/>
      <c r="AV55" s="244"/>
      <c r="AW55" s="246"/>
      <c r="AX55" s="243"/>
      <c r="AY55" s="243"/>
      <c r="AZ55" s="243"/>
      <c r="BA55" s="243"/>
      <c r="BB55" s="243"/>
      <c r="BC55" s="243"/>
      <c r="BD55" s="243"/>
      <c r="BE55" s="244"/>
      <c r="BF55" s="244"/>
      <c r="BG55" s="246"/>
      <c r="BH55" s="243"/>
      <c r="BI55" s="243"/>
      <c r="BJ55" s="243"/>
      <c r="BK55" s="243"/>
      <c r="BL55" s="243"/>
      <c r="BM55" s="243"/>
      <c r="BN55" s="243"/>
      <c r="BO55" s="244"/>
      <c r="BP55" s="244"/>
      <c r="BQ55" s="246"/>
      <c r="BR55" s="243"/>
      <c r="BS55" s="243"/>
      <c r="BT55" s="243"/>
      <c r="BU55" s="243"/>
      <c r="BV55" s="243"/>
      <c r="BW55" s="243"/>
      <c r="BX55" s="243"/>
      <c r="BY55" s="244"/>
      <c r="BZ55" s="244"/>
      <c r="CA55" s="246"/>
      <c r="CB55" s="243"/>
      <c r="CC55" s="243"/>
      <c r="CD55" s="243"/>
      <c r="CE55" s="243"/>
      <c r="CF55" s="243"/>
      <c r="CG55" s="243"/>
      <c r="CH55" s="243"/>
      <c r="CI55" s="244"/>
      <c r="CJ55" s="244"/>
      <c r="CK55" s="246"/>
      <c r="CL55" s="243"/>
      <c r="CM55" s="243"/>
      <c r="CN55" s="243"/>
      <c r="CO55" s="243"/>
      <c r="CP55" s="243"/>
      <c r="CQ55" s="243"/>
      <c r="CR55" s="243"/>
      <c r="CS55" s="244"/>
      <c r="CT55" s="244"/>
      <c r="CU55" s="246"/>
      <c r="CV55" s="243"/>
      <c r="CW55" s="243"/>
      <c r="CX55" s="243"/>
      <c r="CY55" s="243"/>
      <c r="CZ55" s="243"/>
      <c r="DA55" s="243"/>
      <c r="DB55" s="243"/>
      <c r="DC55" s="244"/>
      <c r="DD55" s="244"/>
      <c r="DE55" s="246"/>
      <c r="DF55" s="243"/>
      <c r="DG55" s="243"/>
      <c r="DH55" s="243"/>
      <c r="DI55" s="243"/>
      <c r="DJ55" s="243"/>
      <c r="DK55" s="243"/>
      <c r="DL55" s="243"/>
      <c r="DM55" s="244"/>
      <c r="DN55" s="244"/>
      <c r="DO55" s="246"/>
      <c r="DP55" s="243"/>
      <c r="DQ55" s="243"/>
      <c r="DR55" s="243"/>
      <c r="DS55" s="243"/>
      <c r="DT55" s="243"/>
      <c r="DU55" s="243"/>
      <c r="DV55" s="243"/>
      <c r="DW55" s="244"/>
      <c r="DX55" s="244"/>
      <c r="DY55" s="246"/>
      <c r="DZ55" s="243"/>
      <c r="EA55" s="243"/>
      <c r="EB55" s="243"/>
      <c r="EC55" s="243"/>
      <c r="ED55" s="243"/>
      <c r="EE55" s="243"/>
      <c r="EF55" s="243"/>
      <c r="EG55" s="244"/>
      <c r="EH55" s="244"/>
      <c r="EI55" s="246"/>
      <c r="EJ55" s="243"/>
      <c r="EK55" s="243"/>
      <c r="EL55" s="243"/>
      <c r="EM55" s="243"/>
      <c r="EN55" s="243"/>
      <c r="EO55" s="243"/>
      <c r="EP55" s="243"/>
      <c r="EQ55" s="244"/>
      <c r="ER55" s="244"/>
      <c r="ES55" s="246"/>
      <c r="ET55" s="243"/>
      <c r="EU55" s="243"/>
      <c r="EV55" s="243"/>
      <c r="EW55" s="243"/>
      <c r="EX55" s="243"/>
      <c r="EY55" s="243"/>
      <c r="EZ55" s="243"/>
      <c r="FA55" s="244"/>
      <c r="FB55" s="244"/>
      <c r="FC55" s="246"/>
      <c r="FD55" s="243"/>
      <c r="FE55" s="243"/>
      <c r="FF55" s="243"/>
      <c r="FG55" s="243"/>
      <c r="FH55" s="243"/>
      <c r="FI55" s="243"/>
      <c r="FJ55" s="243"/>
      <c r="FK55" s="244"/>
      <c r="FL55" s="244"/>
      <c r="FM55" s="246"/>
      <c r="FN55" s="243"/>
      <c r="FO55" s="243"/>
      <c r="FP55" s="243"/>
      <c r="FQ55" s="243"/>
      <c r="FR55" s="243"/>
      <c r="FS55" s="243"/>
      <c r="FT55" s="243"/>
      <c r="FU55" s="244"/>
      <c r="FV55" s="244"/>
      <c r="FW55" s="246"/>
      <c r="FX55" s="243"/>
      <c r="FY55" s="243"/>
      <c r="FZ55" s="243"/>
      <c r="GA55" s="243"/>
      <c r="GB55" s="243"/>
      <c r="GC55" s="243"/>
      <c r="GD55" s="243"/>
      <c r="GE55" s="244"/>
      <c r="GF55" s="244"/>
      <c r="GG55" s="246"/>
      <c r="GH55" s="243"/>
      <c r="GI55" s="243"/>
      <c r="GJ55" s="243"/>
      <c r="GK55" s="243"/>
      <c r="GL55" s="243"/>
      <c r="GM55" s="243"/>
      <c r="GN55" s="243"/>
      <c r="GO55" s="244"/>
      <c r="GP55" s="244"/>
      <c r="GQ55" s="246"/>
      <c r="GR55" s="243"/>
      <c r="GS55" s="243"/>
      <c r="GT55" s="243"/>
      <c r="GU55" s="243"/>
      <c r="GV55" s="243"/>
      <c r="GW55" s="243"/>
      <c r="GX55" s="243"/>
      <c r="GY55" s="244"/>
      <c r="GZ55" s="244"/>
      <c r="HA55" s="246"/>
      <c r="HB55" s="243"/>
      <c r="HC55" s="243"/>
      <c r="HD55" s="243"/>
      <c r="HE55" s="243"/>
      <c r="HF55" s="243"/>
      <c r="HG55" s="243"/>
      <c r="HH55" s="243"/>
      <c r="HI55" s="244"/>
      <c r="HJ55" s="244"/>
      <c r="HK55" s="246"/>
      <c r="HL55" s="243"/>
      <c r="HM55" s="243"/>
      <c r="HN55" s="243"/>
      <c r="HO55" s="243"/>
      <c r="HP55" s="243"/>
      <c r="HQ55" s="243"/>
      <c r="HR55" s="243"/>
      <c r="HS55" s="244"/>
      <c r="HT55" s="244"/>
      <c r="HU55" s="246"/>
      <c r="HV55" s="243"/>
      <c r="HW55" s="243"/>
      <c r="HX55" s="243"/>
      <c r="HY55" s="243"/>
      <c r="HZ55" s="243"/>
      <c r="IA55" s="243"/>
      <c r="IB55" s="243"/>
      <c r="IC55" s="244"/>
      <c r="ID55" s="244"/>
      <c r="IE55" s="246"/>
      <c r="IF55" s="243"/>
      <c r="IG55" s="243"/>
      <c r="IH55" s="243"/>
      <c r="II55" s="243"/>
      <c r="IJ55" s="243"/>
    </row>
    <row r="56" s="1" customFormat="1" ht="26.1" hidden="1" customHeight="1" spans="1:217">
      <c r="A56" s="97" t="s">
        <v>57</v>
      </c>
      <c r="B56" s="178">
        <f>SUM(C56,D56)</f>
        <v>141.79</v>
      </c>
      <c r="C56" s="178">
        <v>111.69</v>
      </c>
      <c r="D56" s="178">
        <v>30.1</v>
      </c>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row>
    <row r="57" s="1" customFormat="1" ht="26.1" hidden="1" customHeight="1" spans="1:217">
      <c r="A57" s="92" t="s">
        <v>58</v>
      </c>
      <c r="B57" s="175">
        <f>SUM(B58,B61)</f>
        <v>76.73</v>
      </c>
      <c r="C57" s="175">
        <f>SUM(C58,C61)</f>
        <v>64.08</v>
      </c>
      <c r="D57" s="175">
        <f>SUM(D58,D61)</f>
        <v>12.65</v>
      </c>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row>
    <row r="58" s="1" customFormat="1" ht="26.1" hidden="1" customHeight="1" spans="1:217">
      <c r="A58" s="111" t="s">
        <v>59</v>
      </c>
      <c r="B58" s="178">
        <f>SUM(B59:B60)</f>
        <v>22.08</v>
      </c>
      <c r="C58" s="178">
        <f>SUM(C59:C60)</f>
        <v>19.78</v>
      </c>
      <c r="D58" s="178">
        <f>SUM(D59:D60)</f>
        <v>2.3</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row>
    <row r="59" s="1" customFormat="1" ht="26.1" hidden="1" customHeight="1" spans="1:217">
      <c r="A59" s="124" t="s">
        <v>60</v>
      </c>
      <c r="B59" s="175">
        <f t="shared" ref="B58:B63" si="3">SUM(C59,D59)</f>
        <v>18.4</v>
      </c>
      <c r="C59" s="178">
        <v>17.86</v>
      </c>
      <c r="D59" s="178">
        <v>0.54</v>
      </c>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row>
    <row r="60" s="1" customFormat="1" ht="26.1" hidden="1" customHeight="1" spans="1:244">
      <c r="A60" s="124" t="s">
        <v>61</v>
      </c>
      <c r="B60" s="175">
        <f t="shared" si="3"/>
        <v>3.68</v>
      </c>
      <c r="C60" s="178">
        <v>1.92</v>
      </c>
      <c r="D60" s="178">
        <v>1.76</v>
      </c>
      <c r="E60" s="243"/>
      <c r="F60" s="243"/>
      <c r="G60" s="244"/>
      <c r="H60" s="244"/>
      <c r="I60" s="246"/>
      <c r="J60" s="243"/>
      <c r="K60" s="243"/>
      <c r="L60" s="243"/>
      <c r="M60" s="243"/>
      <c r="N60" s="243"/>
      <c r="O60" s="243"/>
      <c r="P60" s="243"/>
      <c r="Q60" s="244"/>
      <c r="R60" s="244"/>
      <c r="S60" s="246"/>
      <c r="T60" s="243"/>
      <c r="U60" s="243"/>
      <c r="V60" s="243"/>
      <c r="W60" s="243"/>
      <c r="X60" s="243"/>
      <c r="Y60" s="243"/>
      <c r="Z60" s="243"/>
      <c r="AA60" s="244"/>
      <c r="AB60" s="244"/>
      <c r="AC60" s="246"/>
      <c r="AD60" s="243"/>
      <c r="AE60" s="243"/>
      <c r="AF60" s="243"/>
      <c r="AG60" s="243"/>
      <c r="AH60" s="243"/>
      <c r="AI60" s="243"/>
      <c r="AJ60" s="243"/>
      <c r="AK60" s="244"/>
      <c r="AL60" s="244"/>
      <c r="AM60" s="246"/>
      <c r="AN60" s="243"/>
      <c r="AO60" s="243"/>
      <c r="AP60" s="243"/>
      <c r="AQ60" s="243"/>
      <c r="AR60" s="243"/>
      <c r="AS60" s="243"/>
      <c r="AT60" s="243"/>
      <c r="AU60" s="244"/>
      <c r="AV60" s="244"/>
      <c r="AW60" s="246"/>
      <c r="AX60" s="243"/>
      <c r="AY60" s="243"/>
      <c r="AZ60" s="243"/>
      <c r="BA60" s="243"/>
      <c r="BB60" s="243"/>
      <c r="BC60" s="243"/>
      <c r="BD60" s="243"/>
      <c r="BE60" s="244"/>
      <c r="BF60" s="244"/>
      <c r="BG60" s="246"/>
      <c r="BH60" s="243"/>
      <c r="BI60" s="243"/>
      <c r="BJ60" s="243"/>
      <c r="BK60" s="243"/>
      <c r="BL60" s="243"/>
      <c r="BM60" s="243"/>
      <c r="BN60" s="243"/>
      <c r="BO60" s="244"/>
      <c r="BP60" s="244"/>
      <c r="BQ60" s="246"/>
      <c r="BR60" s="243"/>
      <c r="BS60" s="243"/>
      <c r="BT60" s="243"/>
      <c r="BU60" s="243"/>
      <c r="BV60" s="243"/>
      <c r="BW60" s="243"/>
      <c r="BX60" s="243"/>
      <c r="BY60" s="244"/>
      <c r="BZ60" s="244"/>
      <c r="CA60" s="246"/>
      <c r="CB60" s="243"/>
      <c r="CC60" s="243"/>
      <c r="CD60" s="243"/>
      <c r="CE60" s="243"/>
      <c r="CF60" s="243"/>
      <c r="CG60" s="243"/>
      <c r="CH60" s="243"/>
      <c r="CI60" s="244"/>
      <c r="CJ60" s="244"/>
      <c r="CK60" s="246"/>
      <c r="CL60" s="243"/>
      <c r="CM60" s="243"/>
      <c r="CN60" s="243"/>
      <c r="CO60" s="243"/>
      <c r="CP60" s="243"/>
      <c r="CQ60" s="243"/>
      <c r="CR60" s="243"/>
      <c r="CS60" s="244"/>
      <c r="CT60" s="244"/>
      <c r="CU60" s="246"/>
      <c r="CV60" s="243"/>
      <c r="CW60" s="243"/>
      <c r="CX60" s="243"/>
      <c r="CY60" s="243"/>
      <c r="CZ60" s="243"/>
      <c r="DA60" s="243"/>
      <c r="DB60" s="243"/>
      <c r="DC60" s="244"/>
      <c r="DD60" s="244"/>
      <c r="DE60" s="246"/>
      <c r="DF60" s="243"/>
      <c r="DG60" s="243"/>
      <c r="DH60" s="243"/>
      <c r="DI60" s="243"/>
      <c r="DJ60" s="243"/>
      <c r="DK60" s="243"/>
      <c r="DL60" s="243"/>
      <c r="DM60" s="244"/>
      <c r="DN60" s="244"/>
      <c r="DO60" s="246"/>
      <c r="DP60" s="243"/>
      <c r="DQ60" s="243"/>
      <c r="DR60" s="243"/>
      <c r="DS60" s="243"/>
      <c r="DT60" s="243"/>
      <c r="DU60" s="243"/>
      <c r="DV60" s="243"/>
      <c r="DW60" s="244"/>
      <c r="DX60" s="244"/>
      <c r="DY60" s="246"/>
      <c r="DZ60" s="243"/>
      <c r="EA60" s="243"/>
      <c r="EB60" s="243"/>
      <c r="EC60" s="243"/>
      <c r="ED60" s="243"/>
      <c r="EE60" s="243"/>
      <c r="EF60" s="243"/>
      <c r="EG60" s="244"/>
      <c r="EH60" s="244"/>
      <c r="EI60" s="246"/>
      <c r="EJ60" s="243"/>
      <c r="EK60" s="243"/>
      <c r="EL60" s="243"/>
      <c r="EM60" s="243"/>
      <c r="EN60" s="243"/>
      <c r="EO60" s="243"/>
      <c r="EP60" s="243"/>
      <c r="EQ60" s="244"/>
      <c r="ER60" s="244"/>
      <c r="ES60" s="246"/>
      <c r="ET60" s="243"/>
      <c r="EU60" s="243"/>
      <c r="EV60" s="243"/>
      <c r="EW60" s="243"/>
      <c r="EX60" s="243"/>
      <c r="EY60" s="243"/>
      <c r="EZ60" s="243"/>
      <c r="FA60" s="244"/>
      <c r="FB60" s="244"/>
      <c r="FC60" s="246"/>
      <c r="FD60" s="243"/>
      <c r="FE60" s="243"/>
      <c r="FF60" s="243"/>
      <c r="FG60" s="243"/>
      <c r="FH60" s="243"/>
      <c r="FI60" s="243"/>
      <c r="FJ60" s="243"/>
      <c r="FK60" s="244"/>
      <c r="FL60" s="244"/>
      <c r="FM60" s="246"/>
      <c r="FN60" s="243"/>
      <c r="FO60" s="243"/>
      <c r="FP60" s="243"/>
      <c r="FQ60" s="243"/>
      <c r="FR60" s="243"/>
      <c r="FS60" s="243"/>
      <c r="FT60" s="243"/>
      <c r="FU60" s="244"/>
      <c r="FV60" s="244"/>
      <c r="FW60" s="246"/>
      <c r="FX60" s="243"/>
      <c r="FY60" s="243"/>
      <c r="FZ60" s="243"/>
      <c r="GA60" s="243"/>
      <c r="GB60" s="243"/>
      <c r="GC60" s="243"/>
      <c r="GD60" s="243"/>
      <c r="GE60" s="244"/>
      <c r="GF60" s="244"/>
      <c r="GG60" s="246"/>
      <c r="GH60" s="243"/>
      <c r="GI60" s="243"/>
      <c r="GJ60" s="243"/>
      <c r="GK60" s="243"/>
      <c r="GL60" s="243"/>
      <c r="GM60" s="243"/>
      <c r="GN60" s="243"/>
      <c r="GO60" s="244"/>
      <c r="GP60" s="244"/>
      <c r="GQ60" s="246"/>
      <c r="GR60" s="243"/>
      <c r="GS60" s="243"/>
      <c r="GT60" s="243"/>
      <c r="GU60" s="243"/>
      <c r="GV60" s="243"/>
      <c r="GW60" s="243"/>
      <c r="GX60" s="243"/>
      <c r="GY60" s="244"/>
      <c r="GZ60" s="244"/>
      <c r="HA60" s="246"/>
      <c r="HB60" s="243"/>
      <c r="HC60" s="243"/>
      <c r="HD60" s="243"/>
      <c r="HE60" s="243"/>
      <c r="HF60" s="243"/>
      <c r="HG60" s="243"/>
      <c r="HH60" s="243"/>
      <c r="HI60" s="244"/>
      <c r="HJ60" s="244"/>
      <c r="HK60" s="246"/>
      <c r="HL60" s="243"/>
      <c r="HM60" s="243"/>
      <c r="HN60" s="243"/>
      <c r="HO60" s="243"/>
      <c r="HP60" s="243"/>
      <c r="HQ60" s="243"/>
      <c r="HR60" s="243"/>
      <c r="HS60" s="244"/>
      <c r="HT60" s="244"/>
      <c r="HU60" s="246"/>
      <c r="HV60" s="243"/>
      <c r="HW60" s="243"/>
      <c r="HX60" s="243"/>
      <c r="HY60" s="243"/>
      <c r="HZ60" s="243"/>
      <c r="IA60" s="243"/>
      <c r="IB60" s="243"/>
      <c r="IC60" s="244"/>
      <c r="ID60" s="244"/>
      <c r="IE60" s="246"/>
      <c r="IF60" s="243"/>
      <c r="IG60" s="243"/>
      <c r="IH60" s="243"/>
      <c r="II60" s="243"/>
      <c r="IJ60" s="243"/>
    </row>
    <row r="61" s="1" customFormat="1" ht="26.1" hidden="1" customHeight="1" spans="1:244">
      <c r="A61" s="97" t="s">
        <v>62</v>
      </c>
      <c r="B61" s="178">
        <f t="shared" si="3"/>
        <v>54.65</v>
      </c>
      <c r="C61" s="178">
        <v>44.3</v>
      </c>
      <c r="D61" s="178">
        <v>10.35</v>
      </c>
      <c r="E61" s="243"/>
      <c r="F61" s="243"/>
      <c r="G61" s="244"/>
      <c r="H61" s="244"/>
      <c r="I61" s="246"/>
      <c r="J61" s="243"/>
      <c r="K61" s="243"/>
      <c r="L61" s="243"/>
      <c r="M61" s="243"/>
      <c r="N61" s="243"/>
      <c r="O61" s="243"/>
      <c r="P61" s="243"/>
      <c r="Q61" s="244"/>
      <c r="R61" s="244"/>
      <c r="S61" s="246"/>
      <c r="T61" s="243"/>
      <c r="U61" s="243"/>
      <c r="V61" s="243"/>
      <c r="W61" s="243"/>
      <c r="X61" s="243"/>
      <c r="Y61" s="243"/>
      <c r="Z61" s="243"/>
      <c r="AA61" s="244"/>
      <c r="AB61" s="244"/>
      <c r="AC61" s="246"/>
      <c r="AD61" s="243"/>
      <c r="AE61" s="243"/>
      <c r="AF61" s="243"/>
      <c r="AG61" s="243"/>
      <c r="AH61" s="243"/>
      <c r="AI61" s="243"/>
      <c r="AJ61" s="243"/>
      <c r="AK61" s="244"/>
      <c r="AL61" s="244"/>
      <c r="AM61" s="246"/>
      <c r="AN61" s="243"/>
      <c r="AO61" s="243"/>
      <c r="AP61" s="243"/>
      <c r="AQ61" s="243"/>
      <c r="AR61" s="243"/>
      <c r="AS61" s="243"/>
      <c r="AT61" s="243"/>
      <c r="AU61" s="244"/>
      <c r="AV61" s="244"/>
      <c r="AW61" s="246"/>
      <c r="AX61" s="243"/>
      <c r="AY61" s="243"/>
      <c r="AZ61" s="243"/>
      <c r="BA61" s="243"/>
      <c r="BB61" s="243"/>
      <c r="BC61" s="243"/>
      <c r="BD61" s="243"/>
      <c r="BE61" s="244"/>
      <c r="BF61" s="244"/>
      <c r="BG61" s="246"/>
      <c r="BH61" s="243"/>
      <c r="BI61" s="243"/>
      <c r="BJ61" s="243"/>
      <c r="BK61" s="243"/>
      <c r="BL61" s="243"/>
      <c r="BM61" s="243"/>
      <c r="BN61" s="243"/>
      <c r="BO61" s="244"/>
      <c r="BP61" s="244"/>
      <c r="BQ61" s="246"/>
      <c r="BR61" s="243"/>
      <c r="BS61" s="243"/>
      <c r="BT61" s="243"/>
      <c r="BU61" s="243"/>
      <c r="BV61" s="243"/>
      <c r="BW61" s="243"/>
      <c r="BX61" s="243"/>
      <c r="BY61" s="244"/>
      <c r="BZ61" s="244"/>
      <c r="CA61" s="246"/>
      <c r="CB61" s="243"/>
      <c r="CC61" s="243"/>
      <c r="CD61" s="243"/>
      <c r="CE61" s="243"/>
      <c r="CF61" s="243"/>
      <c r="CG61" s="243"/>
      <c r="CH61" s="243"/>
      <c r="CI61" s="244"/>
      <c r="CJ61" s="244"/>
      <c r="CK61" s="246"/>
      <c r="CL61" s="243"/>
      <c r="CM61" s="243"/>
      <c r="CN61" s="243"/>
      <c r="CO61" s="243"/>
      <c r="CP61" s="243"/>
      <c r="CQ61" s="243"/>
      <c r="CR61" s="243"/>
      <c r="CS61" s="244"/>
      <c r="CT61" s="244"/>
      <c r="CU61" s="246"/>
      <c r="CV61" s="243"/>
      <c r="CW61" s="243"/>
      <c r="CX61" s="243"/>
      <c r="CY61" s="243"/>
      <c r="CZ61" s="243"/>
      <c r="DA61" s="243"/>
      <c r="DB61" s="243"/>
      <c r="DC61" s="244"/>
      <c r="DD61" s="244"/>
      <c r="DE61" s="246"/>
      <c r="DF61" s="243"/>
      <c r="DG61" s="243"/>
      <c r="DH61" s="243"/>
      <c r="DI61" s="243"/>
      <c r="DJ61" s="243"/>
      <c r="DK61" s="243"/>
      <c r="DL61" s="243"/>
      <c r="DM61" s="244"/>
      <c r="DN61" s="244"/>
      <c r="DO61" s="246"/>
      <c r="DP61" s="243"/>
      <c r="DQ61" s="243"/>
      <c r="DR61" s="243"/>
      <c r="DS61" s="243"/>
      <c r="DT61" s="243"/>
      <c r="DU61" s="243"/>
      <c r="DV61" s="243"/>
      <c r="DW61" s="244"/>
      <c r="DX61" s="244"/>
      <c r="DY61" s="246"/>
      <c r="DZ61" s="243"/>
      <c r="EA61" s="243"/>
      <c r="EB61" s="243"/>
      <c r="EC61" s="243"/>
      <c r="ED61" s="243"/>
      <c r="EE61" s="243"/>
      <c r="EF61" s="243"/>
      <c r="EG61" s="244"/>
      <c r="EH61" s="244"/>
      <c r="EI61" s="246"/>
      <c r="EJ61" s="243"/>
      <c r="EK61" s="243"/>
      <c r="EL61" s="243"/>
      <c r="EM61" s="243"/>
      <c r="EN61" s="243"/>
      <c r="EO61" s="243"/>
      <c r="EP61" s="243"/>
      <c r="EQ61" s="244"/>
      <c r="ER61" s="244"/>
      <c r="ES61" s="246"/>
      <c r="ET61" s="243"/>
      <c r="EU61" s="243"/>
      <c r="EV61" s="243"/>
      <c r="EW61" s="243"/>
      <c r="EX61" s="243"/>
      <c r="EY61" s="243"/>
      <c r="EZ61" s="243"/>
      <c r="FA61" s="244"/>
      <c r="FB61" s="244"/>
      <c r="FC61" s="246"/>
      <c r="FD61" s="243"/>
      <c r="FE61" s="243"/>
      <c r="FF61" s="243"/>
      <c r="FG61" s="243"/>
      <c r="FH61" s="243"/>
      <c r="FI61" s="243"/>
      <c r="FJ61" s="243"/>
      <c r="FK61" s="244"/>
      <c r="FL61" s="244"/>
      <c r="FM61" s="246"/>
      <c r="FN61" s="243"/>
      <c r="FO61" s="243"/>
      <c r="FP61" s="243"/>
      <c r="FQ61" s="243"/>
      <c r="FR61" s="243"/>
      <c r="FS61" s="243"/>
      <c r="FT61" s="243"/>
      <c r="FU61" s="244"/>
      <c r="FV61" s="244"/>
      <c r="FW61" s="246"/>
      <c r="FX61" s="243"/>
      <c r="FY61" s="243"/>
      <c r="FZ61" s="243"/>
      <c r="GA61" s="243"/>
      <c r="GB61" s="243"/>
      <c r="GC61" s="243"/>
      <c r="GD61" s="243"/>
      <c r="GE61" s="244"/>
      <c r="GF61" s="244"/>
      <c r="GG61" s="246"/>
      <c r="GH61" s="243"/>
      <c r="GI61" s="243"/>
      <c r="GJ61" s="243"/>
      <c r="GK61" s="243"/>
      <c r="GL61" s="243"/>
      <c r="GM61" s="243"/>
      <c r="GN61" s="243"/>
      <c r="GO61" s="244"/>
      <c r="GP61" s="244"/>
      <c r="GQ61" s="246"/>
      <c r="GR61" s="243"/>
      <c r="GS61" s="243"/>
      <c r="GT61" s="243"/>
      <c r="GU61" s="243"/>
      <c r="GV61" s="243"/>
      <c r="GW61" s="243"/>
      <c r="GX61" s="243"/>
      <c r="GY61" s="244"/>
      <c r="GZ61" s="244"/>
      <c r="HA61" s="246"/>
      <c r="HB61" s="243"/>
      <c r="HC61" s="243"/>
      <c r="HD61" s="243"/>
      <c r="HE61" s="243"/>
      <c r="HF61" s="243"/>
      <c r="HG61" s="243"/>
      <c r="HH61" s="243"/>
      <c r="HI61" s="244"/>
      <c r="HJ61" s="244"/>
      <c r="HK61" s="246"/>
      <c r="HL61" s="243"/>
      <c r="HM61" s="243"/>
      <c r="HN61" s="243"/>
      <c r="HO61" s="243"/>
      <c r="HP61" s="243"/>
      <c r="HQ61" s="243"/>
      <c r="HR61" s="243"/>
      <c r="HS61" s="244"/>
      <c r="HT61" s="244"/>
      <c r="HU61" s="246"/>
      <c r="HV61" s="243"/>
      <c r="HW61" s="243"/>
      <c r="HX61" s="243"/>
      <c r="HY61" s="243"/>
      <c r="HZ61" s="243"/>
      <c r="IA61" s="243"/>
      <c r="IB61" s="243"/>
      <c r="IC61" s="244"/>
      <c r="ID61" s="244"/>
      <c r="IE61" s="246"/>
      <c r="IF61" s="243"/>
      <c r="IG61" s="243"/>
      <c r="IH61" s="243"/>
      <c r="II61" s="243"/>
      <c r="IJ61" s="243"/>
    </row>
    <row r="62" s="1" customFormat="1" ht="26.1" hidden="1" customHeight="1" spans="1:217">
      <c r="A62" s="92" t="s">
        <v>63</v>
      </c>
      <c r="B62" s="175">
        <f t="shared" si="3"/>
        <v>520.33</v>
      </c>
      <c r="C62" s="175">
        <v>475.16</v>
      </c>
      <c r="D62" s="175">
        <v>45.17</v>
      </c>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row>
    <row r="63" s="1" customFormat="1" ht="26.1" hidden="1" customHeight="1" spans="1:217">
      <c r="A63" s="92" t="s">
        <v>64</v>
      </c>
      <c r="B63" s="175">
        <f t="shared" si="3"/>
        <v>756.57</v>
      </c>
      <c r="C63" s="175">
        <v>682.05</v>
      </c>
      <c r="D63" s="175">
        <v>74.52</v>
      </c>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row>
    <row r="64" s="1" customFormat="1" ht="26.1" hidden="1" customHeight="1" spans="1:217">
      <c r="A64" s="92" t="s">
        <v>65</v>
      </c>
      <c r="B64" s="175">
        <f>SUM(B65:B67)</f>
        <v>760.52</v>
      </c>
      <c r="C64" s="175">
        <f>SUM(C65:C67)</f>
        <v>639.32</v>
      </c>
      <c r="D64" s="175">
        <f>SUM(D65:D67)</f>
        <v>121.2</v>
      </c>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row>
    <row r="65" s="1" customFormat="1" ht="26.1" hidden="1" customHeight="1" spans="1:217">
      <c r="A65" s="97" t="s">
        <v>66</v>
      </c>
      <c r="B65" s="178">
        <f>SUM(C65,D65)</f>
        <v>200.93</v>
      </c>
      <c r="C65" s="178">
        <v>147.55</v>
      </c>
      <c r="D65" s="178">
        <v>53.38</v>
      </c>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row>
    <row r="66" s="1" customFormat="1" ht="26.1" hidden="1" customHeight="1" spans="1:217">
      <c r="A66" s="97" t="s">
        <v>67</v>
      </c>
      <c r="B66" s="178">
        <f>SUM(C66,D66)</f>
        <v>79.1</v>
      </c>
      <c r="C66" s="178">
        <v>64.13</v>
      </c>
      <c r="D66" s="178">
        <v>14.97</v>
      </c>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row>
    <row r="67" s="1" customFormat="1" ht="26.1" hidden="1" customHeight="1" spans="1:217">
      <c r="A67" s="97" t="s">
        <v>68</v>
      </c>
      <c r="B67" s="178">
        <f>SUM(C67,D67)</f>
        <v>480.49</v>
      </c>
      <c r="C67" s="178">
        <v>427.64</v>
      </c>
      <c r="D67" s="178">
        <v>52.85</v>
      </c>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row>
    <row r="68" s="1" customFormat="1" ht="26.1" hidden="1" customHeight="1" spans="1:217">
      <c r="A68" s="92" t="s">
        <v>69</v>
      </c>
      <c r="B68" s="175">
        <f>SUM(B69,B72:B73)</f>
        <v>505.83</v>
      </c>
      <c r="C68" s="175">
        <f>SUM(C69,C72:C73)</f>
        <v>376.09</v>
      </c>
      <c r="D68" s="175">
        <f>SUM(D69,D72:D73)</f>
        <v>129.74</v>
      </c>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row>
    <row r="69" s="1" customFormat="1" ht="26.1" hidden="1" customHeight="1" spans="1:217">
      <c r="A69" s="127" t="s">
        <v>70</v>
      </c>
      <c r="B69" s="178">
        <f>SUM(B70:B71)</f>
        <v>87.68</v>
      </c>
      <c r="C69" s="178">
        <f>SUM(C70:C71)</f>
        <v>72.1</v>
      </c>
      <c r="D69" s="178">
        <f>SUM(D70:D71)</f>
        <v>15.58</v>
      </c>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row>
    <row r="70" s="1" customFormat="1" ht="26.1" hidden="1" customHeight="1" spans="1:217">
      <c r="A70" s="124" t="s">
        <v>71</v>
      </c>
      <c r="B70" s="247">
        <f>SUM(C70,D70)</f>
        <v>29.56</v>
      </c>
      <c r="C70" s="178">
        <v>19.99</v>
      </c>
      <c r="D70" s="178">
        <v>9.57</v>
      </c>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row>
    <row r="71" s="1" customFormat="1" ht="26.1" hidden="1" customHeight="1" spans="1:244">
      <c r="A71" s="124" t="s">
        <v>72</v>
      </c>
      <c r="B71" s="247">
        <f>SUM(C71,D71)</f>
        <v>58.12</v>
      </c>
      <c r="C71" s="178">
        <v>52.11</v>
      </c>
      <c r="D71" s="178">
        <v>6.01</v>
      </c>
      <c r="E71" s="243"/>
      <c r="F71" s="243"/>
      <c r="G71" s="244"/>
      <c r="H71" s="244"/>
      <c r="I71" s="246"/>
      <c r="J71" s="243"/>
      <c r="K71" s="243"/>
      <c r="L71" s="243"/>
      <c r="M71" s="243"/>
      <c r="N71" s="243"/>
      <c r="O71" s="243"/>
      <c r="P71" s="243"/>
      <c r="Q71" s="244"/>
      <c r="R71" s="244"/>
      <c r="S71" s="246"/>
      <c r="T71" s="243"/>
      <c r="U71" s="243"/>
      <c r="V71" s="243"/>
      <c r="W71" s="243"/>
      <c r="X71" s="243"/>
      <c r="Y71" s="243"/>
      <c r="Z71" s="243"/>
      <c r="AA71" s="244"/>
      <c r="AB71" s="244"/>
      <c r="AC71" s="246"/>
      <c r="AD71" s="243"/>
      <c r="AE71" s="243"/>
      <c r="AF71" s="243"/>
      <c r="AG71" s="243"/>
      <c r="AH71" s="243"/>
      <c r="AI71" s="243"/>
      <c r="AJ71" s="243"/>
      <c r="AK71" s="244"/>
      <c r="AL71" s="244"/>
      <c r="AM71" s="246"/>
      <c r="AN71" s="243"/>
      <c r="AO71" s="243"/>
      <c r="AP71" s="243"/>
      <c r="AQ71" s="243"/>
      <c r="AR71" s="243"/>
      <c r="AS71" s="243"/>
      <c r="AT71" s="243"/>
      <c r="AU71" s="244"/>
      <c r="AV71" s="244"/>
      <c r="AW71" s="246"/>
      <c r="AX71" s="243"/>
      <c r="AY71" s="243"/>
      <c r="AZ71" s="243"/>
      <c r="BA71" s="243"/>
      <c r="BB71" s="243"/>
      <c r="BC71" s="243"/>
      <c r="BD71" s="243"/>
      <c r="BE71" s="244"/>
      <c r="BF71" s="244"/>
      <c r="BG71" s="246"/>
      <c r="BH71" s="243"/>
      <c r="BI71" s="243"/>
      <c r="BJ71" s="243"/>
      <c r="BK71" s="243"/>
      <c r="BL71" s="243"/>
      <c r="BM71" s="243"/>
      <c r="BN71" s="243"/>
      <c r="BO71" s="244"/>
      <c r="BP71" s="244"/>
      <c r="BQ71" s="246"/>
      <c r="BR71" s="243"/>
      <c r="BS71" s="243"/>
      <c r="BT71" s="243"/>
      <c r="BU71" s="243"/>
      <c r="BV71" s="243"/>
      <c r="BW71" s="243"/>
      <c r="BX71" s="243"/>
      <c r="BY71" s="244"/>
      <c r="BZ71" s="244"/>
      <c r="CA71" s="246"/>
      <c r="CB71" s="243"/>
      <c r="CC71" s="243"/>
      <c r="CD71" s="243"/>
      <c r="CE71" s="243"/>
      <c r="CF71" s="243"/>
      <c r="CG71" s="243"/>
      <c r="CH71" s="243"/>
      <c r="CI71" s="244"/>
      <c r="CJ71" s="244"/>
      <c r="CK71" s="246"/>
      <c r="CL71" s="243"/>
      <c r="CM71" s="243"/>
      <c r="CN71" s="243"/>
      <c r="CO71" s="243"/>
      <c r="CP71" s="243"/>
      <c r="CQ71" s="243"/>
      <c r="CR71" s="243"/>
      <c r="CS71" s="244"/>
      <c r="CT71" s="244"/>
      <c r="CU71" s="246"/>
      <c r="CV71" s="243"/>
      <c r="CW71" s="243"/>
      <c r="CX71" s="243"/>
      <c r="CY71" s="243"/>
      <c r="CZ71" s="243"/>
      <c r="DA71" s="243"/>
      <c r="DB71" s="243"/>
      <c r="DC71" s="244"/>
      <c r="DD71" s="244"/>
      <c r="DE71" s="246"/>
      <c r="DF71" s="243"/>
      <c r="DG71" s="243"/>
      <c r="DH71" s="243"/>
      <c r="DI71" s="243"/>
      <c r="DJ71" s="243"/>
      <c r="DK71" s="243"/>
      <c r="DL71" s="243"/>
      <c r="DM71" s="244"/>
      <c r="DN71" s="244"/>
      <c r="DO71" s="246"/>
      <c r="DP71" s="243"/>
      <c r="DQ71" s="243"/>
      <c r="DR71" s="243"/>
      <c r="DS71" s="243"/>
      <c r="DT71" s="243"/>
      <c r="DU71" s="243"/>
      <c r="DV71" s="243"/>
      <c r="DW71" s="244"/>
      <c r="DX71" s="244"/>
      <c r="DY71" s="246"/>
      <c r="DZ71" s="243"/>
      <c r="EA71" s="243"/>
      <c r="EB71" s="243"/>
      <c r="EC71" s="243"/>
      <c r="ED71" s="243"/>
      <c r="EE71" s="243"/>
      <c r="EF71" s="243"/>
      <c r="EG71" s="244"/>
      <c r="EH71" s="244"/>
      <c r="EI71" s="246"/>
      <c r="EJ71" s="243"/>
      <c r="EK71" s="243"/>
      <c r="EL71" s="243"/>
      <c r="EM71" s="243"/>
      <c r="EN71" s="243"/>
      <c r="EO71" s="243"/>
      <c r="EP71" s="243"/>
      <c r="EQ71" s="244"/>
      <c r="ER71" s="244"/>
      <c r="ES71" s="246"/>
      <c r="ET71" s="243"/>
      <c r="EU71" s="243"/>
      <c r="EV71" s="243"/>
      <c r="EW71" s="243"/>
      <c r="EX71" s="243"/>
      <c r="EY71" s="243"/>
      <c r="EZ71" s="243"/>
      <c r="FA71" s="244"/>
      <c r="FB71" s="244"/>
      <c r="FC71" s="246"/>
      <c r="FD71" s="243"/>
      <c r="FE71" s="243"/>
      <c r="FF71" s="243"/>
      <c r="FG71" s="243"/>
      <c r="FH71" s="243"/>
      <c r="FI71" s="243"/>
      <c r="FJ71" s="243"/>
      <c r="FK71" s="244"/>
      <c r="FL71" s="244"/>
      <c r="FM71" s="246"/>
      <c r="FN71" s="243"/>
      <c r="FO71" s="243"/>
      <c r="FP71" s="243"/>
      <c r="FQ71" s="243"/>
      <c r="FR71" s="243"/>
      <c r="FS71" s="243"/>
      <c r="FT71" s="243"/>
      <c r="FU71" s="244"/>
      <c r="FV71" s="244"/>
      <c r="FW71" s="246"/>
      <c r="FX71" s="243"/>
      <c r="FY71" s="243"/>
      <c r="FZ71" s="243"/>
      <c r="GA71" s="243"/>
      <c r="GB71" s="243"/>
      <c r="GC71" s="243"/>
      <c r="GD71" s="243"/>
      <c r="GE71" s="244"/>
      <c r="GF71" s="244"/>
      <c r="GG71" s="246"/>
      <c r="GH71" s="243"/>
      <c r="GI71" s="243"/>
      <c r="GJ71" s="243"/>
      <c r="GK71" s="243"/>
      <c r="GL71" s="243"/>
      <c r="GM71" s="243"/>
      <c r="GN71" s="243"/>
      <c r="GO71" s="244"/>
      <c r="GP71" s="244"/>
      <c r="GQ71" s="246"/>
      <c r="GR71" s="243"/>
      <c r="GS71" s="243"/>
      <c r="GT71" s="243"/>
      <c r="GU71" s="243"/>
      <c r="GV71" s="243"/>
      <c r="GW71" s="243"/>
      <c r="GX71" s="243"/>
      <c r="GY71" s="244"/>
      <c r="GZ71" s="244"/>
      <c r="HA71" s="246"/>
      <c r="HB71" s="243"/>
      <c r="HC71" s="243"/>
      <c r="HD71" s="243"/>
      <c r="HE71" s="243"/>
      <c r="HF71" s="243"/>
      <c r="HG71" s="243"/>
      <c r="HH71" s="243"/>
      <c r="HI71" s="244"/>
      <c r="HJ71" s="244"/>
      <c r="HK71" s="246"/>
      <c r="HL71" s="243"/>
      <c r="HM71" s="243"/>
      <c r="HN71" s="243"/>
      <c r="HO71" s="243"/>
      <c r="HP71" s="243"/>
      <c r="HQ71" s="243"/>
      <c r="HR71" s="243"/>
      <c r="HS71" s="244"/>
      <c r="HT71" s="244"/>
      <c r="HU71" s="246"/>
      <c r="HV71" s="243"/>
      <c r="HW71" s="243"/>
      <c r="HX71" s="243"/>
      <c r="HY71" s="243"/>
      <c r="HZ71" s="243"/>
      <c r="IA71" s="243"/>
      <c r="IB71" s="243"/>
      <c r="IC71" s="244"/>
      <c r="ID71" s="244"/>
      <c r="IE71" s="246"/>
      <c r="IF71" s="243"/>
      <c r="IG71" s="243"/>
      <c r="IH71" s="243"/>
      <c r="II71" s="243"/>
      <c r="IJ71" s="243"/>
    </row>
    <row r="72" s="1" customFormat="1" ht="26.1" hidden="1" customHeight="1" spans="1:244">
      <c r="A72" s="97" t="s">
        <v>73</v>
      </c>
      <c r="B72" s="178">
        <f>SUM(C72,D72)</f>
        <v>206.53</v>
      </c>
      <c r="C72" s="178">
        <v>113.5</v>
      </c>
      <c r="D72" s="178">
        <v>93.03</v>
      </c>
      <c r="E72" s="243"/>
      <c r="F72" s="243"/>
      <c r="G72" s="244"/>
      <c r="H72" s="244"/>
      <c r="I72" s="246"/>
      <c r="J72" s="243"/>
      <c r="K72" s="243"/>
      <c r="L72" s="243"/>
      <c r="M72" s="243"/>
      <c r="N72" s="243"/>
      <c r="O72" s="243"/>
      <c r="P72" s="243"/>
      <c r="Q72" s="244"/>
      <c r="R72" s="244"/>
      <c r="S72" s="246"/>
      <c r="T72" s="243"/>
      <c r="U72" s="243"/>
      <c r="V72" s="243"/>
      <c r="W72" s="243"/>
      <c r="X72" s="243"/>
      <c r="Y72" s="243"/>
      <c r="Z72" s="243"/>
      <c r="AA72" s="244"/>
      <c r="AB72" s="244"/>
      <c r="AC72" s="246"/>
      <c r="AD72" s="243"/>
      <c r="AE72" s="243"/>
      <c r="AF72" s="243"/>
      <c r="AG72" s="243"/>
      <c r="AH72" s="243"/>
      <c r="AI72" s="243"/>
      <c r="AJ72" s="243"/>
      <c r="AK72" s="244"/>
      <c r="AL72" s="244"/>
      <c r="AM72" s="246"/>
      <c r="AN72" s="243"/>
      <c r="AO72" s="243"/>
      <c r="AP72" s="243"/>
      <c r="AQ72" s="243"/>
      <c r="AR72" s="243"/>
      <c r="AS72" s="243"/>
      <c r="AT72" s="243"/>
      <c r="AU72" s="244"/>
      <c r="AV72" s="244"/>
      <c r="AW72" s="246"/>
      <c r="AX72" s="243"/>
      <c r="AY72" s="243"/>
      <c r="AZ72" s="243"/>
      <c r="BA72" s="243"/>
      <c r="BB72" s="243"/>
      <c r="BC72" s="243"/>
      <c r="BD72" s="243"/>
      <c r="BE72" s="244"/>
      <c r="BF72" s="244"/>
      <c r="BG72" s="246"/>
      <c r="BH72" s="243"/>
      <c r="BI72" s="243"/>
      <c r="BJ72" s="243"/>
      <c r="BK72" s="243"/>
      <c r="BL72" s="243"/>
      <c r="BM72" s="243"/>
      <c r="BN72" s="243"/>
      <c r="BO72" s="244"/>
      <c r="BP72" s="244"/>
      <c r="BQ72" s="246"/>
      <c r="BR72" s="243"/>
      <c r="BS72" s="243"/>
      <c r="BT72" s="243"/>
      <c r="BU72" s="243"/>
      <c r="BV72" s="243"/>
      <c r="BW72" s="243"/>
      <c r="BX72" s="243"/>
      <c r="BY72" s="244"/>
      <c r="BZ72" s="244"/>
      <c r="CA72" s="246"/>
      <c r="CB72" s="243"/>
      <c r="CC72" s="243"/>
      <c r="CD72" s="243"/>
      <c r="CE72" s="243"/>
      <c r="CF72" s="243"/>
      <c r="CG72" s="243"/>
      <c r="CH72" s="243"/>
      <c r="CI72" s="244"/>
      <c r="CJ72" s="244"/>
      <c r="CK72" s="246"/>
      <c r="CL72" s="243"/>
      <c r="CM72" s="243"/>
      <c r="CN72" s="243"/>
      <c r="CO72" s="243"/>
      <c r="CP72" s="243"/>
      <c r="CQ72" s="243"/>
      <c r="CR72" s="243"/>
      <c r="CS72" s="244"/>
      <c r="CT72" s="244"/>
      <c r="CU72" s="246"/>
      <c r="CV72" s="243"/>
      <c r="CW72" s="243"/>
      <c r="CX72" s="243"/>
      <c r="CY72" s="243"/>
      <c r="CZ72" s="243"/>
      <c r="DA72" s="243"/>
      <c r="DB72" s="243"/>
      <c r="DC72" s="244"/>
      <c r="DD72" s="244"/>
      <c r="DE72" s="246"/>
      <c r="DF72" s="243"/>
      <c r="DG72" s="243"/>
      <c r="DH72" s="243"/>
      <c r="DI72" s="243"/>
      <c r="DJ72" s="243"/>
      <c r="DK72" s="243"/>
      <c r="DL72" s="243"/>
      <c r="DM72" s="244"/>
      <c r="DN72" s="244"/>
      <c r="DO72" s="246"/>
      <c r="DP72" s="243"/>
      <c r="DQ72" s="243"/>
      <c r="DR72" s="243"/>
      <c r="DS72" s="243"/>
      <c r="DT72" s="243"/>
      <c r="DU72" s="243"/>
      <c r="DV72" s="243"/>
      <c r="DW72" s="244"/>
      <c r="DX72" s="244"/>
      <c r="DY72" s="246"/>
      <c r="DZ72" s="243"/>
      <c r="EA72" s="243"/>
      <c r="EB72" s="243"/>
      <c r="EC72" s="243"/>
      <c r="ED72" s="243"/>
      <c r="EE72" s="243"/>
      <c r="EF72" s="243"/>
      <c r="EG72" s="244"/>
      <c r="EH72" s="244"/>
      <c r="EI72" s="246"/>
      <c r="EJ72" s="243"/>
      <c r="EK72" s="243"/>
      <c r="EL72" s="243"/>
      <c r="EM72" s="243"/>
      <c r="EN72" s="243"/>
      <c r="EO72" s="243"/>
      <c r="EP72" s="243"/>
      <c r="EQ72" s="244"/>
      <c r="ER72" s="244"/>
      <c r="ES72" s="246"/>
      <c r="ET72" s="243"/>
      <c r="EU72" s="243"/>
      <c r="EV72" s="243"/>
      <c r="EW72" s="243"/>
      <c r="EX72" s="243"/>
      <c r="EY72" s="243"/>
      <c r="EZ72" s="243"/>
      <c r="FA72" s="244"/>
      <c r="FB72" s="244"/>
      <c r="FC72" s="246"/>
      <c r="FD72" s="243"/>
      <c r="FE72" s="243"/>
      <c r="FF72" s="243"/>
      <c r="FG72" s="243"/>
      <c r="FH72" s="243"/>
      <c r="FI72" s="243"/>
      <c r="FJ72" s="243"/>
      <c r="FK72" s="244"/>
      <c r="FL72" s="244"/>
      <c r="FM72" s="246"/>
      <c r="FN72" s="243"/>
      <c r="FO72" s="243"/>
      <c r="FP72" s="243"/>
      <c r="FQ72" s="243"/>
      <c r="FR72" s="243"/>
      <c r="FS72" s="243"/>
      <c r="FT72" s="243"/>
      <c r="FU72" s="244"/>
      <c r="FV72" s="244"/>
      <c r="FW72" s="246"/>
      <c r="FX72" s="243"/>
      <c r="FY72" s="243"/>
      <c r="FZ72" s="243"/>
      <c r="GA72" s="243"/>
      <c r="GB72" s="243"/>
      <c r="GC72" s="243"/>
      <c r="GD72" s="243"/>
      <c r="GE72" s="244"/>
      <c r="GF72" s="244"/>
      <c r="GG72" s="246"/>
      <c r="GH72" s="243"/>
      <c r="GI72" s="243"/>
      <c r="GJ72" s="243"/>
      <c r="GK72" s="243"/>
      <c r="GL72" s="243"/>
      <c r="GM72" s="243"/>
      <c r="GN72" s="243"/>
      <c r="GO72" s="244"/>
      <c r="GP72" s="244"/>
      <c r="GQ72" s="246"/>
      <c r="GR72" s="243"/>
      <c r="GS72" s="243"/>
      <c r="GT72" s="243"/>
      <c r="GU72" s="243"/>
      <c r="GV72" s="243"/>
      <c r="GW72" s="243"/>
      <c r="GX72" s="243"/>
      <c r="GY72" s="244"/>
      <c r="GZ72" s="244"/>
      <c r="HA72" s="246"/>
      <c r="HB72" s="243"/>
      <c r="HC72" s="243"/>
      <c r="HD72" s="243"/>
      <c r="HE72" s="243"/>
      <c r="HF72" s="243"/>
      <c r="HG72" s="243"/>
      <c r="HH72" s="243"/>
      <c r="HI72" s="244"/>
      <c r="HJ72" s="244"/>
      <c r="HK72" s="246"/>
      <c r="HL72" s="243"/>
      <c r="HM72" s="243"/>
      <c r="HN72" s="243"/>
      <c r="HO72" s="243"/>
      <c r="HP72" s="243"/>
      <c r="HQ72" s="243"/>
      <c r="HR72" s="243"/>
      <c r="HS72" s="244"/>
      <c r="HT72" s="244"/>
      <c r="HU72" s="246"/>
      <c r="HV72" s="243"/>
      <c r="HW72" s="243"/>
      <c r="HX72" s="243"/>
      <c r="HY72" s="243"/>
      <c r="HZ72" s="243"/>
      <c r="IA72" s="243"/>
      <c r="IB72" s="243"/>
      <c r="IC72" s="244"/>
      <c r="ID72" s="244"/>
      <c r="IE72" s="246"/>
      <c r="IF72" s="243"/>
      <c r="IG72" s="243"/>
      <c r="IH72" s="243"/>
      <c r="II72" s="243"/>
      <c r="IJ72" s="243"/>
    </row>
    <row r="73" s="1" customFormat="1" ht="26.1" hidden="1" customHeight="1" spans="1:217">
      <c r="A73" s="181" t="s">
        <v>74</v>
      </c>
      <c r="B73" s="245">
        <f>SUM(C73,D73)</f>
        <v>211.62</v>
      </c>
      <c r="C73" s="178">
        <v>190.49</v>
      </c>
      <c r="D73" s="178">
        <v>21.13</v>
      </c>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row>
    <row r="74" s="1" customFormat="1" ht="26.1" hidden="1" customHeight="1" spans="1:217">
      <c r="A74" s="92" t="s">
        <v>75</v>
      </c>
      <c r="B74" s="175">
        <f>SUM(B75,B78:B81)</f>
        <v>1133.23</v>
      </c>
      <c r="C74" s="175">
        <f>SUM(C75,C78:C81)</f>
        <v>663.35</v>
      </c>
      <c r="D74" s="175">
        <f>SUM(D75,D78:D81)</f>
        <v>469.88</v>
      </c>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row>
    <row r="75" s="1" customFormat="1" ht="26.1" hidden="1" customHeight="1" spans="1:217">
      <c r="A75" s="97" t="s">
        <v>76</v>
      </c>
      <c r="B75" s="178">
        <f>SUM(B76:B77)</f>
        <v>479.02</v>
      </c>
      <c r="C75" s="178">
        <f>SUM(C76:C77)</f>
        <v>439.41</v>
      </c>
      <c r="D75" s="178">
        <f>SUM(D76:D77)</f>
        <v>39.61</v>
      </c>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row>
    <row r="76" s="1" customFormat="1" ht="26.1" hidden="1" customHeight="1" spans="1:217">
      <c r="A76" s="124" t="s">
        <v>77</v>
      </c>
      <c r="B76" s="175">
        <f t="shared" ref="B75:B81" si="4">SUM(C76,D76)</f>
        <v>76.84</v>
      </c>
      <c r="C76" s="178">
        <v>39.22</v>
      </c>
      <c r="D76" s="178">
        <v>37.62</v>
      </c>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row>
    <row r="77" s="1" customFormat="1" ht="26.1" hidden="1" customHeight="1" spans="1:244">
      <c r="A77" s="124" t="s">
        <v>78</v>
      </c>
      <c r="B77" s="175">
        <f t="shared" si="4"/>
        <v>402.18</v>
      </c>
      <c r="C77" s="178">
        <v>400.19</v>
      </c>
      <c r="D77" s="178">
        <v>1.99</v>
      </c>
      <c r="E77" s="243"/>
      <c r="F77" s="243"/>
      <c r="G77" s="244"/>
      <c r="H77" s="244"/>
      <c r="I77" s="246"/>
      <c r="J77" s="243"/>
      <c r="K77" s="243"/>
      <c r="L77" s="243"/>
      <c r="M77" s="243"/>
      <c r="N77" s="243"/>
      <c r="O77" s="243"/>
      <c r="P77" s="243"/>
      <c r="Q77" s="244"/>
      <c r="R77" s="244"/>
      <c r="S77" s="246"/>
      <c r="T77" s="243"/>
      <c r="U77" s="243"/>
      <c r="V77" s="243"/>
      <c r="W77" s="243"/>
      <c r="X77" s="243"/>
      <c r="Y77" s="243"/>
      <c r="Z77" s="243"/>
      <c r="AA77" s="244"/>
      <c r="AB77" s="244"/>
      <c r="AC77" s="246"/>
      <c r="AD77" s="243"/>
      <c r="AE77" s="243"/>
      <c r="AF77" s="243"/>
      <c r="AG77" s="243"/>
      <c r="AH77" s="243"/>
      <c r="AI77" s="243"/>
      <c r="AJ77" s="243"/>
      <c r="AK77" s="244"/>
      <c r="AL77" s="244"/>
      <c r="AM77" s="246"/>
      <c r="AN77" s="243"/>
      <c r="AO77" s="243"/>
      <c r="AP77" s="243"/>
      <c r="AQ77" s="243"/>
      <c r="AR77" s="243"/>
      <c r="AS77" s="243"/>
      <c r="AT77" s="243"/>
      <c r="AU77" s="244"/>
      <c r="AV77" s="244"/>
      <c r="AW77" s="246"/>
      <c r="AX77" s="243"/>
      <c r="AY77" s="243"/>
      <c r="AZ77" s="243"/>
      <c r="BA77" s="243"/>
      <c r="BB77" s="243"/>
      <c r="BC77" s="243"/>
      <c r="BD77" s="243"/>
      <c r="BE77" s="244"/>
      <c r="BF77" s="244"/>
      <c r="BG77" s="246"/>
      <c r="BH77" s="243"/>
      <c r="BI77" s="243"/>
      <c r="BJ77" s="243"/>
      <c r="BK77" s="243"/>
      <c r="BL77" s="243"/>
      <c r="BM77" s="243"/>
      <c r="BN77" s="243"/>
      <c r="BO77" s="244"/>
      <c r="BP77" s="244"/>
      <c r="BQ77" s="246"/>
      <c r="BR77" s="243"/>
      <c r="BS77" s="243"/>
      <c r="BT77" s="243"/>
      <c r="BU77" s="243"/>
      <c r="BV77" s="243"/>
      <c r="BW77" s="243"/>
      <c r="BX77" s="243"/>
      <c r="BY77" s="244"/>
      <c r="BZ77" s="244"/>
      <c r="CA77" s="246"/>
      <c r="CB77" s="243"/>
      <c r="CC77" s="243"/>
      <c r="CD77" s="243"/>
      <c r="CE77" s="243"/>
      <c r="CF77" s="243"/>
      <c r="CG77" s="243"/>
      <c r="CH77" s="243"/>
      <c r="CI77" s="244"/>
      <c r="CJ77" s="244"/>
      <c r="CK77" s="246"/>
      <c r="CL77" s="243"/>
      <c r="CM77" s="243"/>
      <c r="CN77" s="243"/>
      <c r="CO77" s="243"/>
      <c r="CP77" s="243"/>
      <c r="CQ77" s="243"/>
      <c r="CR77" s="243"/>
      <c r="CS77" s="244"/>
      <c r="CT77" s="244"/>
      <c r="CU77" s="246"/>
      <c r="CV77" s="243"/>
      <c r="CW77" s="243"/>
      <c r="CX77" s="243"/>
      <c r="CY77" s="243"/>
      <c r="CZ77" s="243"/>
      <c r="DA77" s="243"/>
      <c r="DB77" s="243"/>
      <c r="DC77" s="244"/>
      <c r="DD77" s="244"/>
      <c r="DE77" s="246"/>
      <c r="DF77" s="243"/>
      <c r="DG77" s="243"/>
      <c r="DH77" s="243"/>
      <c r="DI77" s="243"/>
      <c r="DJ77" s="243"/>
      <c r="DK77" s="243"/>
      <c r="DL77" s="243"/>
      <c r="DM77" s="244"/>
      <c r="DN77" s="244"/>
      <c r="DO77" s="246"/>
      <c r="DP77" s="243"/>
      <c r="DQ77" s="243"/>
      <c r="DR77" s="243"/>
      <c r="DS77" s="243"/>
      <c r="DT77" s="243"/>
      <c r="DU77" s="243"/>
      <c r="DV77" s="243"/>
      <c r="DW77" s="244"/>
      <c r="DX77" s="244"/>
      <c r="DY77" s="246"/>
      <c r="DZ77" s="243"/>
      <c r="EA77" s="243"/>
      <c r="EB77" s="243"/>
      <c r="EC77" s="243"/>
      <c r="ED77" s="243"/>
      <c r="EE77" s="243"/>
      <c r="EF77" s="243"/>
      <c r="EG77" s="244"/>
      <c r="EH77" s="244"/>
      <c r="EI77" s="246"/>
      <c r="EJ77" s="243"/>
      <c r="EK77" s="243"/>
      <c r="EL77" s="243"/>
      <c r="EM77" s="243"/>
      <c r="EN77" s="243"/>
      <c r="EO77" s="243"/>
      <c r="EP77" s="243"/>
      <c r="EQ77" s="244"/>
      <c r="ER77" s="244"/>
      <c r="ES77" s="246"/>
      <c r="ET77" s="243"/>
      <c r="EU77" s="243"/>
      <c r="EV77" s="243"/>
      <c r="EW77" s="243"/>
      <c r="EX77" s="243"/>
      <c r="EY77" s="243"/>
      <c r="EZ77" s="243"/>
      <c r="FA77" s="244"/>
      <c r="FB77" s="244"/>
      <c r="FC77" s="246"/>
      <c r="FD77" s="243"/>
      <c r="FE77" s="243"/>
      <c r="FF77" s="243"/>
      <c r="FG77" s="243"/>
      <c r="FH77" s="243"/>
      <c r="FI77" s="243"/>
      <c r="FJ77" s="243"/>
      <c r="FK77" s="244"/>
      <c r="FL77" s="244"/>
      <c r="FM77" s="246"/>
      <c r="FN77" s="243"/>
      <c r="FO77" s="243"/>
      <c r="FP77" s="243"/>
      <c r="FQ77" s="243"/>
      <c r="FR77" s="243"/>
      <c r="FS77" s="243"/>
      <c r="FT77" s="243"/>
      <c r="FU77" s="244"/>
      <c r="FV77" s="244"/>
      <c r="FW77" s="246"/>
      <c r="FX77" s="243"/>
      <c r="FY77" s="243"/>
      <c r="FZ77" s="243"/>
      <c r="GA77" s="243"/>
      <c r="GB77" s="243"/>
      <c r="GC77" s="243"/>
      <c r="GD77" s="243"/>
      <c r="GE77" s="244"/>
      <c r="GF77" s="244"/>
      <c r="GG77" s="246"/>
      <c r="GH77" s="243"/>
      <c r="GI77" s="243"/>
      <c r="GJ77" s="243"/>
      <c r="GK77" s="243"/>
      <c r="GL77" s="243"/>
      <c r="GM77" s="243"/>
      <c r="GN77" s="243"/>
      <c r="GO77" s="244"/>
      <c r="GP77" s="244"/>
      <c r="GQ77" s="246"/>
      <c r="GR77" s="243"/>
      <c r="GS77" s="243"/>
      <c r="GT77" s="243"/>
      <c r="GU77" s="243"/>
      <c r="GV77" s="243"/>
      <c r="GW77" s="243"/>
      <c r="GX77" s="243"/>
      <c r="GY77" s="244"/>
      <c r="GZ77" s="244"/>
      <c r="HA77" s="246"/>
      <c r="HB77" s="243"/>
      <c r="HC77" s="243"/>
      <c r="HD77" s="243"/>
      <c r="HE77" s="243"/>
      <c r="HF77" s="243"/>
      <c r="HG77" s="243"/>
      <c r="HH77" s="243"/>
      <c r="HI77" s="244"/>
      <c r="HJ77" s="244"/>
      <c r="HK77" s="246"/>
      <c r="HL77" s="243"/>
      <c r="HM77" s="243"/>
      <c r="HN77" s="243"/>
      <c r="HO77" s="243"/>
      <c r="HP77" s="243"/>
      <c r="HQ77" s="243"/>
      <c r="HR77" s="243"/>
      <c r="HS77" s="244"/>
      <c r="HT77" s="244"/>
      <c r="HU77" s="246"/>
      <c r="HV77" s="243"/>
      <c r="HW77" s="243"/>
      <c r="HX77" s="243"/>
      <c r="HY77" s="243"/>
      <c r="HZ77" s="243"/>
      <c r="IA77" s="243"/>
      <c r="IB77" s="243"/>
      <c r="IC77" s="244"/>
      <c r="ID77" s="244"/>
      <c r="IE77" s="246"/>
      <c r="IF77" s="243"/>
      <c r="IG77" s="243"/>
      <c r="IH77" s="243"/>
      <c r="II77" s="243"/>
      <c r="IJ77" s="243"/>
    </row>
    <row r="78" s="1" customFormat="1" ht="26.1" hidden="1" customHeight="1" spans="1:244">
      <c r="A78" s="97" t="s">
        <v>79</v>
      </c>
      <c r="B78" s="178">
        <f t="shared" si="4"/>
        <v>153.97</v>
      </c>
      <c r="C78" s="178">
        <v>7.73</v>
      </c>
      <c r="D78" s="178">
        <v>146.24</v>
      </c>
      <c r="E78" s="243"/>
      <c r="F78" s="243"/>
      <c r="G78" s="244"/>
      <c r="H78" s="244"/>
      <c r="I78" s="246"/>
      <c r="J78" s="243"/>
      <c r="K78" s="243"/>
      <c r="L78" s="243"/>
      <c r="M78" s="243"/>
      <c r="N78" s="243"/>
      <c r="O78" s="243"/>
      <c r="P78" s="243"/>
      <c r="Q78" s="244"/>
      <c r="R78" s="244"/>
      <c r="S78" s="246"/>
      <c r="T78" s="243"/>
      <c r="U78" s="243"/>
      <c r="V78" s="243"/>
      <c r="W78" s="243"/>
      <c r="X78" s="243"/>
      <c r="Y78" s="243"/>
      <c r="Z78" s="243"/>
      <c r="AA78" s="244"/>
      <c r="AB78" s="244"/>
      <c r="AC78" s="246"/>
      <c r="AD78" s="243"/>
      <c r="AE78" s="243"/>
      <c r="AF78" s="243"/>
      <c r="AG78" s="243"/>
      <c r="AH78" s="243"/>
      <c r="AI78" s="243"/>
      <c r="AJ78" s="243"/>
      <c r="AK78" s="244"/>
      <c r="AL78" s="244"/>
      <c r="AM78" s="246"/>
      <c r="AN78" s="243"/>
      <c r="AO78" s="243"/>
      <c r="AP78" s="243"/>
      <c r="AQ78" s="243"/>
      <c r="AR78" s="243"/>
      <c r="AS78" s="243"/>
      <c r="AT78" s="243"/>
      <c r="AU78" s="244"/>
      <c r="AV78" s="244"/>
      <c r="AW78" s="246"/>
      <c r="AX78" s="243"/>
      <c r="AY78" s="243"/>
      <c r="AZ78" s="243"/>
      <c r="BA78" s="243"/>
      <c r="BB78" s="243"/>
      <c r="BC78" s="243"/>
      <c r="BD78" s="243"/>
      <c r="BE78" s="244"/>
      <c r="BF78" s="244"/>
      <c r="BG78" s="246"/>
      <c r="BH78" s="243"/>
      <c r="BI78" s="243"/>
      <c r="BJ78" s="243"/>
      <c r="BK78" s="243"/>
      <c r="BL78" s="243"/>
      <c r="BM78" s="243"/>
      <c r="BN78" s="243"/>
      <c r="BO78" s="244"/>
      <c r="BP78" s="244"/>
      <c r="BQ78" s="246"/>
      <c r="BR78" s="243"/>
      <c r="BS78" s="243"/>
      <c r="BT78" s="243"/>
      <c r="BU78" s="243"/>
      <c r="BV78" s="243"/>
      <c r="BW78" s="243"/>
      <c r="BX78" s="243"/>
      <c r="BY78" s="244"/>
      <c r="BZ78" s="244"/>
      <c r="CA78" s="246"/>
      <c r="CB78" s="243"/>
      <c r="CC78" s="243"/>
      <c r="CD78" s="243"/>
      <c r="CE78" s="243"/>
      <c r="CF78" s="243"/>
      <c r="CG78" s="243"/>
      <c r="CH78" s="243"/>
      <c r="CI78" s="244"/>
      <c r="CJ78" s="244"/>
      <c r="CK78" s="246"/>
      <c r="CL78" s="243"/>
      <c r="CM78" s="243"/>
      <c r="CN78" s="243"/>
      <c r="CO78" s="243"/>
      <c r="CP78" s="243"/>
      <c r="CQ78" s="243"/>
      <c r="CR78" s="243"/>
      <c r="CS78" s="244"/>
      <c r="CT78" s="244"/>
      <c r="CU78" s="246"/>
      <c r="CV78" s="243"/>
      <c r="CW78" s="243"/>
      <c r="CX78" s="243"/>
      <c r="CY78" s="243"/>
      <c r="CZ78" s="243"/>
      <c r="DA78" s="243"/>
      <c r="DB78" s="243"/>
      <c r="DC78" s="244"/>
      <c r="DD78" s="244"/>
      <c r="DE78" s="246"/>
      <c r="DF78" s="243"/>
      <c r="DG78" s="243"/>
      <c r="DH78" s="243"/>
      <c r="DI78" s="243"/>
      <c r="DJ78" s="243"/>
      <c r="DK78" s="243"/>
      <c r="DL78" s="243"/>
      <c r="DM78" s="244"/>
      <c r="DN78" s="244"/>
      <c r="DO78" s="246"/>
      <c r="DP78" s="243"/>
      <c r="DQ78" s="243"/>
      <c r="DR78" s="243"/>
      <c r="DS78" s="243"/>
      <c r="DT78" s="243"/>
      <c r="DU78" s="243"/>
      <c r="DV78" s="243"/>
      <c r="DW78" s="244"/>
      <c r="DX78" s="244"/>
      <c r="DY78" s="246"/>
      <c r="DZ78" s="243"/>
      <c r="EA78" s="243"/>
      <c r="EB78" s="243"/>
      <c r="EC78" s="243"/>
      <c r="ED78" s="243"/>
      <c r="EE78" s="243"/>
      <c r="EF78" s="243"/>
      <c r="EG78" s="244"/>
      <c r="EH78" s="244"/>
      <c r="EI78" s="246"/>
      <c r="EJ78" s="243"/>
      <c r="EK78" s="243"/>
      <c r="EL78" s="243"/>
      <c r="EM78" s="243"/>
      <c r="EN78" s="243"/>
      <c r="EO78" s="243"/>
      <c r="EP78" s="243"/>
      <c r="EQ78" s="244"/>
      <c r="ER78" s="244"/>
      <c r="ES78" s="246"/>
      <c r="ET78" s="243"/>
      <c r="EU78" s="243"/>
      <c r="EV78" s="243"/>
      <c r="EW78" s="243"/>
      <c r="EX78" s="243"/>
      <c r="EY78" s="243"/>
      <c r="EZ78" s="243"/>
      <c r="FA78" s="244"/>
      <c r="FB78" s="244"/>
      <c r="FC78" s="246"/>
      <c r="FD78" s="243"/>
      <c r="FE78" s="243"/>
      <c r="FF78" s="243"/>
      <c r="FG78" s="243"/>
      <c r="FH78" s="243"/>
      <c r="FI78" s="243"/>
      <c r="FJ78" s="243"/>
      <c r="FK78" s="244"/>
      <c r="FL78" s="244"/>
      <c r="FM78" s="246"/>
      <c r="FN78" s="243"/>
      <c r="FO78" s="243"/>
      <c r="FP78" s="243"/>
      <c r="FQ78" s="243"/>
      <c r="FR78" s="243"/>
      <c r="FS78" s="243"/>
      <c r="FT78" s="243"/>
      <c r="FU78" s="244"/>
      <c r="FV78" s="244"/>
      <c r="FW78" s="246"/>
      <c r="FX78" s="243"/>
      <c r="FY78" s="243"/>
      <c r="FZ78" s="243"/>
      <c r="GA78" s="243"/>
      <c r="GB78" s="243"/>
      <c r="GC78" s="243"/>
      <c r="GD78" s="243"/>
      <c r="GE78" s="244"/>
      <c r="GF78" s="244"/>
      <c r="GG78" s="246"/>
      <c r="GH78" s="243"/>
      <c r="GI78" s="243"/>
      <c r="GJ78" s="243"/>
      <c r="GK78" s="243"/>
      <c r="GL78" s="243"/>
      <c r="GM78" s="243"/>
      <c r="GN78" s="243"/>
      <c r="GO78" s="244"/>
      <c r="GP78" s="244"/>
      <c r="GQ78" s="246"/>
      <c r="GR78" s="243"/>
      <c r="GS78" s="243"/>
      <c r="GT78" s="243"/>
      <c r="GU78" s="243"/>
      <c r="GV78" s="243"/>
      <c r="GW78" s="243"/>
      <c r="GX78" s="243"/>
      <c r="GY78" s="244"/>
      <c r="GZ78" s="244"/>
      <c r="HA78" s="246"/>
      <c r="HB78" s="243"/>
      <c r="HC78" s="243"/>
      <c r="HD78" s="243"/>
      <c r="HE78" s="243"/>
      <c r="HF78" s="243"/>
      <c r="HG78" s="243"/>
      <c r="HH78" s="243"/>
      <c r="HI78" s="244"/>
      <c r="HJ78" s="244"/>
      <c r="HK78" s="246"/>
      <c r="HL78" s="243"/>
      <c r="HM78" s="243"/>
      <c r="HN78" s="243"/>
      <c r="HO78" s="243"/>
      <c r="HP78" s="243"/>
      <c r="HQ78" s="243"/>
      <c r="HR78" s="243"/>
      <c r="HS78" s="244"/>
      <c r="HT78" s="244"/>
      <c r="HU78" s="246"/>
      <c r="HV78" s="243"/>
      <c r="HW78" s="243"/>
      <c r="HX78" s="243"/>
      <c r="HY78" s="243"/>
      <c r="HZ78" s="243"/>
      <c r="IA78" s="243"/>
      <c r="IB78" s="243"/>
      <c r="IC78" s="244"/>
      <c r="ID78" s="244"/>
      <c r="IE78" s="246"/>
      <c r="IF78" s="243"/>
      <c r="IG78" s="243"/>
      <c r="IH78" s="243"/>
      <c r="II78" s="243"/>
      <c r="IJ78" s="243"/>
    </row>
    <row r="79" s="1" customFormat="1" ht="26.1" hidden="1" customHeight="1" spans="1:217">
      <c r="A79" s="181" t="s">
        <v>80</v>
      </c>
      <c r="B79" s="245">
        <f t="shared" si="4"/>
        <v>266.35</v>
      </c>
      <c r="C79" s="178">
        <v>18.08</v>
      </c>
      <c r="D79" s="178">
        <v>248.27</v>
      </c>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row>
    <row r="80" s="1" customFormat="1" ht="26.1" hidden="1" customHeight="1" spans="1:217">
      <c r="A80" s="97" t="s">
        <v>81</v>
      </c>
      <c r="B80" s="178">
        <f t="shared" si="4"/>
        <v>68.43</v>
      </c>
      <c r="C80" s="178">
        <v>45.34</v>
      </c>
      <c r="D80" s="178">
        <v>23.09</v>
      </c>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row>
    <row r="81" s="1" customFormat="1" ht="26.1" hidden="1" customHeight="1" spans="1:217">
      <c r="A81" s="97" t="s">
        <v>82</v>
      </c>
      <c r="B81" s="178">
        <f t="shared" si="4"/>
        <v>165.46</v>
      </c>
      <c r="C81" s="178">
        <v>152.79</v>
      </c>
      <c r="D81" s="178">
        <v>12.67</v>
      </c>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row>
    <row r="82" s="1" customFormat="1" ht="26.1" hidden="1" customHeight="1" spans="1:217">
      <c r="A82" s="92" t="s">
        <v>83</v>
      </c>
      <c r="B82" s="175">
        <f>SUM(B83,B86:B87)</f>
        <v>411.49</v>
      </c>
      <c r="C82" s="175">
        <f>SUM(C83,C86:C87)</f>
        <v>233.7</v>
      </c>
      <c r="D82" s="175">
        <f>SUM(D83,D86:D87)</f>
        <v>177.79</v>
      </c>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row>
    <row r="83" ht="26.1" hidden="1" customHeight="1" spans="1:4">
      <c r="A83" s="178" t="s">
        <v>84</v>
      </c>
      <c r="B83" s="178">
        <f>SUM(B84:B85)</f>
        <v>20.01</v>
      </c>
      <c r="C83" s="178">
        <f>SUM(C84:C85)</f>
        <v>20.01</v>
      </c>
      <c r="D83" s="178">
        <f>SUM(D84:D85)</f>
        <v>0</v>
      </c>
    </row>
    <row r="84" ht="26.1" hidden="1" customHeight="1" spans="1:4">
      <c r="A84" s="124" t="s">
        <v>85</v>
      </c>
      <c r="B84" s="175">
        <f>SUM(C84,D84)</f>
        <v>13.75</v>
      </c>
      <c r="C84" s="178">
        <v>13.75</v>
      </c>
      <c r="D84" s="178">
        <v>0</v>
      </c>
    </row>
    <row r="85" ht="26.1" hidden="1" customHeight="1" spans="1:244">
      <c r="A85" s="124" t="s">
        <v>86</v>
      </c>
      <c r="B85" s="175">
        <f>SUM(C85,D85)</f>
        <v>6.26</v>
      </c>
      <c r="C85" s="178">
        <v>6.26</v>
      </c>
      <c r="D85" s="178">
        <v>0</v>
      </c>
      <c r="E85" s="243"/>
      <c r="F85" s="243"/>
      <c r="G85" s="244"/>
      <c r="H85" s="244"/>
      <c r="I85" s="246"/>
      <c r="J85" s="243"/>
      <c r="K85" s="243"/>
      <c r="L85" s="243"/>
      <c r="M85" s="243"/>
      <c r="N85" s="243"/>
      <c r="O85" s="243"/>
      <c r="P85" s="243"/>
      <c r="Q85" s="244"/>
      <c r="R85" s="244"/>
      <c r="S85" s="246"/>
      <c r="T85" s="243"/>
      <c r="U85" s="243"/>
      <c r="V85" s="243"/>
      <c r="W85" s="243"/>
      <c r="X85" s="243"/>
      <c r="Y85" s="243"/>
      <c r="Z85" s="243"/>
      <c r="AA85" s="244"/>
      <c r="AB85" s="244"/>
      <c r="AC85" s="246"/>
      <c r="AD85" s="243"/>
      <c r="AE85" s="243"/>
      <c r="AF85" s="243"/>
      <c r="AG85" s="243"/>
      <c r="AH85" s="243"/>
      <c r="AI85" s="243"/>
      <c r="AJ85" s="243"/>
      <c r="AK85" s="244"/>
      <c r="AL85" s="244"/>
      <c r="AM85" s="246"/>
      <c r="AN85" s="243"/>
      <c r="AO85" s="243"/>
      <c r="AP85" s="243"/>
      <c r="AQ85" s="243"/>
      <c r="AR85" s="243"/>
      <c r="AS85" s="243"/>
      <c r="AT85" s="243"/>
      <c r="AU85" s="244"/>
      <c r="AV85" s="244"/>
      <c r="AW85" s="246"/>
      <c r="AX85" s="243"/>
      <c r="AY85" s="243"/>
      <c r="AZ85" s="243"/>
      <c r="BA85" s="243"/>
      <c r="BB85" s="243"/>
      <c r="BC85" s="243"/>
      <c r="BD85" s="243"/>
      <c r="BE85" s="244"/>
      <c r="BF85" s="244"/>
      <c r="BG85" s="246"/>
      <c r="BH85" s="243"/>
      <c r="BI85" s="243"/>
      <c r="BJ85" s="243"/>
      <c r="BK85" s="243"/>
      <c r="BL85" s="243"/>
      <c r="BM85" s="243"/>
      <c r="BN85" s="243"/>
      <c r="BO85" s="244"/>
      <c r="BP85" s="244"/>
      <c r="BQ85" s="246"/>
      <c r="BR85" s="243"/>
      <c r="BS85" s="243"/>
      <c r="BT85" s="243"/>
      <c r="BU85" s="243"/>
      <c r="BV85" s="243"/>
      <c r="BW85" s="243"/>
      <c r="BX85" s="243"/>
      <c r="BY85" s="244"/>
      <c r="BZ85" s="244"/>
      <c r="CA85" s="246"/>
      <c r="CB85" s="243"/>
      <c r="CC85" s="243"/>
      <c r="CD85" s="243"/>
      <c r="CE85" s="243"/>
      <c r="CF85" s="243"/>
      <c r="CG85" s="243"/>
      <c r="CH85" s="243"/>
      <c r="CI85" s="244"/>
      <c r="CJ85" s="244"/>
      <c r="CK85" s="246"/>
      <c r="CL85" s="243"/>
      <c r="CM85" s="243"/>
      <c r="CN85" s="243"/>
      <c r="CO85" s="243"/>
      <c r="CP85" s="243"/>
      <c r="CQ85" s="243"/>
      <c r="CR85" s="243"/>
      <c r="CS85" s="244"/>
      <c r="CT85" s="244"/>
      <c r="CU85" s="246"/>
      <c r="CV85" s="243"/>
      <c r="CW85" s="243"/>
      <c r="CX85" s="243"/>
      <c r="CY85" s="243"/>
      <c r="CZ85" s="243"/>
      <c r="DA85" s="243"/>
      <c r="DB85" s="243"/>
      <c r="DC85" s="244"/>
      <c r="DD85" s="244"/>
      <c r="DE85" s="246"/>
      <c r="DF85" s="243"/>
      <c r="DG85" s="243"/>
      <c r="DH85" s="243"/>
      <c r="DI85" s="243"/>
      <c r="DJ85" s="243"/>
      <c r="DK85" s="243"/>
      <c r="DL85" s="243"/>
      <c r="DM85" s="244"/>
      <c r="DN85" s="244"/>
      <c r="DO85" s="246"/>
      <c r="DP85" s="243"/>
      <c r="DQ85" s="243"/>
      <c r="DR85" s="243"/>
      <c r="DS85" s="243"/>
      <c r="DT85" s="243"/>
      <c r="DU85" s="243"/>
      <c r="DV85" s="243"/>
      <c r="DW85" s="244"/>
      <c r="DX85" s="244"/>
      <c r="DY85" s="246"/>
      <c r="DZ85" s="243"/>
      <c r="EA85" s="243"/>
      <c r="EB85" s="243"/>
      <c r="EC85" s="243"/>
      <c r="ED85" s="243"/>
      <c r="EE85" s="243"/>
      <c r="EF85" s="243"/>
      <c r="EG85" s="244"/>
      <c r="EH85" s="244"/>
      <c r="EI85" s="246"/>
      <c r="EJ85" s="243"/>
      <c r="EK85" s="243"/>
      <c r="EL85" s="243"/>
      <c r="EM85" s="243"/>
      <c r="EN85" s="243"/>
      <c r="EO85" s="243"/>
      <c r="EP85" s="243"/>
      <c r="EQ85" s="244"/>
      <c r="ER85" s="244"/>
      <c r="ES85" s="246"/>
      <c r="ET85" s="243"/>
      <c r="EU85" s="243"/>
      <c r="EV85" s="243"/>
      <c r="EW85" s="243"/>
      <c r="EX85" s="243"/>
      <c r="EY85" s="243"/>
      <c r="EZ85" s="243"/>
      <c r="FA85" s="244"/>
      <c r="FB85" s="244"/>
      <c r="FC85" s="246"/>
      <c r="FD85" s="243"/>
      <c r="FE85" s="243"/>
      <c r="FF85" s="243"/>
      <c r="FG85" s="243"/>
      <c r="FH85" s="243"/>
      <c r="FI85" s="243"/>
      <c r="FJ85" s="243"/>
      <c r="FK85" s="244"/>
      <c r="FL85" s="244"/>
      <c r="FM85" s="246"/>
      <c r="FN85" s="243"/>
      <c r="FO85" s="243"/>
      <c r="FP85" s="243"/>
      <c r="FQ85" s="243"/>
      <c r="FR85" s="243"/>
      <c r="FS85" s="243"/>
      <c r="FT85" s="243"/>
      <c r="FU85" s="244"/>
      <c r="FV85" s="244"/>
      <c r="FW85" s="246"/>
      <c r="FX85" s="243"/>
      <c r="FY85" s="243"/>
      <c r="FZ85" s="243"/>
      <c r="GA85" s="243"/>
      <c r="GB85" s="243"/>
      <c r="GC85" s="243"/>
      <c r="GD85" s="243"/>
      <c r="GE85" s="244"/>
      <c r="GF85" s="244"/>
      <c r="GG85" s="246"/>
      <c r="GH85" s="243"/>
      <c r="GI85" s="243"/>
      <c r="GJ85" s="243"/>
      <c r="GK85" s="243"/>
      <c r="GL85" s="243"/>
      <c r="GM85" s="243"/>
      <c r="GN85" s="243"/>
      <c r="GO85" s="244"/>
      <c r="GP85" s="244"/>
      <c r="GQ85" s="246"/>
      <c r="GR85" s="243"/>
      <c r="GS85" s="243"/>
      <c r="GT85" s="243"/>
      <c r="GU85" s="243"/>
      <c r="GV85" s="243"/>
      <c r="GW85" s="243"/>
      <c r="GX85" s="243"/>
      <c r="GY85" s="244"/>
      <c r="GZ85" s="244"/>
      <c r="HA85" s="246"/>
      <c r="HB85" s="243"/>
      <c r="HC85" s="243"/>
      <c r="HD85" s="243"/>
      <c r="HE85" s="243"/>
      <c r="HF85" s="243"/>
      <c r="HG85" s="243"/>
      <c r="HH85" s="243"/>
      <c r="HI85" s="244"/>
      <c r="HJ85" s="244"/>
      <c r="HK85" s="246"/>
      <c r="HL85" s="243"/>
      <c r="HM85" s="243"/>
      <c r="HN85" s="243"/>
      <c r="HO85" s="243"/>
      <c r="HP85" s="243"/>
      <c r="HQ85" s="243"/>
      <c r="HR85" s="243"/>
      <c r="HS85" s="244"/>
      <c r="HT85" s="244"/>
      <c r="HU85" s="246"/>
      <c r="HV85" s="243"/>
      <c r="HW85" s="243"/>
      <c r="HX85" s="243"/>
      <c r="HY85" s="243"/>
      <c r="HZ85" s="243"/>
      <c r="IA85" s="243"/>
      <c r="IB85" s="243"/>
      <c r="IC85" s="244"/>
      <c r="ID85" s="244"/>
      <c r="IE85" s="246"/>
      <c r="IF85" s="243"/>
      <c r="IG85" s="243"/>
      <c r="IH85" s="243"/>
      <c r="II85" s="243"/>
      <c r="IJ85" s="243"/>
    </row>
    <row r="86" ht="26.1" hidden="1" customHeight="1" spans="1:244">
      <c r="A86" s="178" t="s">
        <v>87</v>
      </c>
      <c r="B86" s="178">
        <f>SUM(C86,D86)</f>
        <v>230.92</v>
      </c>
      <c r="C86" s="178">
        <v>83.3</v>
      </c>
      <c r="D86" s="178">
        <v>147.62</v>
      </c>
      <c r="E86" s="243"/>
      <c r="F86" s="243"/>
      <c r="G86" s="244"/>
      <c r="H86" s="244"/>
      <c r="I86" s="246"/>
      <c r="J86" s="243"/>
      <c r="K86" s="243"/>
      <c r="L86" s="243"/>
      <c r="M86" s="243"/>
      <c r="N86" s="243"/>
      <c r="O86" s="243"/>
      <c r="P86" s="243"/>
      <c r="Q86" s="244"/>
      <c r="R86" s="244"/>
      <c r="S86" s="246"/>
      <c r="T86" s="243"/>
      <c r="U86" s="243"/>
      <c r="V86" s="243"/>
      <c r="W86" s="243"/>
      <c r="X86" s="243"/>
      <c r="Y86" s="243"/>
      <c r="Z86" s="243"/>
      <c r="AA86" s="244"/>
      <c r="AB86" s="244"/>
      <c r="AC86" s="246"/>
      <c r="AD86" s="243"/>
      <c r="AE86" s="243"/>
      <c r="AF86" s="243"/>
      <c r="AG86" s="243"/>
      <c r="AH86" s="243"/>
      <c r="AI86" s="243"/>
      <c r="AJ86" s="243"/>
      <c r="AK86" s="244"/>
      <c r="AL86" s="244"/>
      <c r="AM86" s="246"/>
      <c r="AN86" s="243"/>
      <c r="AO86" s="243"/>
      <c r="AP86" s="243"/>
      <c r="AQ86" s="243"/>
      <c r="AR86" s="243"/>
      <c r="AS86" s="243"/>
      <c r="AT86" s="243"/>
      <c r="AU86" s="244"/>
      <c r="AV86" s="244"/>
      <c r="AW86" s="246"/>
      <c r="AX86" s="243"/>
      <c r="AY86" s="243"/>
      <c r="AZ86" s="243"/>
      <c r="BA86" s="243"/>
      <c r="BB86" s="243"/>
      <c r="BC86" s="243"/>
      <c r="BD86" s="243"/>
      <c r="BE86" s="244"/>
      <c r="BF86" s="244"/>
      <c r="BG86" s="246"/>
      <c r="BH86" s="243"/>
      <c r="BI86" s="243"/>
      <c r="BJ86" s="243"/>
      <c r="BK86" s="243"/>
      <c r="BL86" s="243"/>
      <c r="BM86" s="243"/>
      <c r="BN86" s="243"/>
      <c r="BO86" s="244"/>
      <c r="BP86" s="244"/>
      <c r="BQ86" s="246"/>
      <c r="BR86" s="243"/>
      <c r="BS86" s="243"/>
      <c r="BT86" s="243"/>
      <c r="BU86" s="243"/>
      <c r="BV86" s="243"/>
      <c r="BW86" s="243"/>
      <c r="BX86" s="243"/>
      <c r="BY86" s="244"/>
      <c r="BZ86" s="244"/>
      <c r="CA86" s="246"/>
      <c r="CB86" s="243"/>
      <c r="CC86" s="243"/>
      <c r="CD86" s="243"/>
      <c r="CE86" s="243"/>
      <c r="CF86" s="243"/>
      <c r="CG86" s="243"/>
      <c r="CH86" s="243"/>
      <c r="CI86" s="244"/>
      <c r="CJ86" s="244"/>
      <c r="CK86" s="246"/>
      <c r="CL86" s="243"/>
      <c r="CM86" s="243"/>
      <c r="CN86" s="243"/>
      <c r="CO86" s="243"/>
      <c r="CP86" s="243"/>
      <c r="CQ86" s="243"/>
      <c r="CR86" s="243"/>
      <c r="CS86" s="244"/>
      <c r="CT86" s="244"/>
      <c r="CU86" s="246"/>
      <c r="CV86" s="243"/>
      <c r="CW86" s="243"/>
      <c r="CX86" s="243"/>
      <c r="CY86" s="243"/>
      <c r="CZ86" s="243"/>
      <c r="DA86" s="243"/>
      <c r="DB86" s="243"/>
      <c r="DC86" s="244"/>
      <c r="DD86" s="244"/>
      <c r="DE86" s="246"/>
      <c r="DF86" s="243"/>
      <c r="DG86" s="243"/>
      <c r="DH86" s="243"/>
      <c r="DI86" s="243"/>
      <c r="DJ86" s="243"/>
      <c r="DK86" s="243"/>
      <c r="DL86" s="243"/>
      <c r="DM86" s="244"/>
      <c r="DN86" s="244"/>
      <c r="DO86" s="246"/>
      <c r="DP86" s="243"/>
      <c r="DQ86" s="243"/>
      <c r="DR86" s="243"/>
      <c r="DS86" s="243"/>
      <c r="DT86" s="243"/>
      <c r="DU86" s="243"/>
      <c r="DV86" s="243"/>
      <c r="DW86" s="244"/>
      <c r="DX86" s="244"/>
      <c r="DY86" s="246"/>
      <c r="DZ86" s="243"/>
      <c r="EA86" s="243"/>
      <c r="EB86" s="243"/>
      <c r="EC86" s="243"/>
      <c r="ED86" s="243"/>
      <c r="EE86" s="243"/>
      <c r="EF86" s="243"/>
      <c r="EG86" s="244"/>
      <c r="EH86" s="244"/>
      <c r="EI86" s="246"/>
      <c r="EJ86" s="243"/>
      <c r="EK86" s="243"/>
      <c r="EL86" s="243"/>
      <c r="EM86" s="243"/>
      <c r="EN86" s="243"/>
      <c r="EO86" s="243"/>
      <c r="EP86" s="243"/>
      <c r="EQ86" s="244"/>
      <c r="ER86" s="244"/>
      <c r="ES86" s="246"/>
      <c r="ET86" s="243"/>
      <c r="EU86" s="243"/>
      <c r="EV86" s="243"/>
      <c r="EW86" s="243"/>
      <c r="EX86" s="243"/>
      <c r="EY86" s="243"/>
      <c r="EZ86" s="243"/>
      <c r="FA86" s="244"/>
      <c r="FB86" s="244"/>
      <c r="FC86" s="246"/>
      <c r="FD86" s="243"/>
      <c r="FE86" s="243"/>
      <c r="FF86" s="243"/>
      <c r="FG86" s="243"/>
      <c r="FH86" s="243"/>
      <c r="FI86" s="243"/>
      <c r="FJ86" s="243"/>
      <c r="FK86" s="244"/>
      <c r="FL86" s="244"/>
      <c r="FM86" s="246"/>
      <c r="FN86" s="243"/>
      <c r="FO86" s="243"/>
      <c r="FP86" s="243"/>
      <c r="FQ86" s="243"/>
      <c r="FR86" s="243"/>
      <c r="FS86" s="243"/>
      <c r="FT86" s="243"/>
      <c r="FU86" s="244"/>
      <c r="FV86" s="244"/>
      <c r="FW86" s="246"/>
      <c r="FX86" s="243"/>
      <c r="FY86" s="243"/>
      <c r="FZ86" s="243"/>
      <c r="GA86" s="243"/>
      <c r="GB86" s="243"/>
      <c r="GC86" s="243"/>
      <c r="GD86" s="243"/>
      <c r="GE86" s="244"/>
      <c r="GF86" s="244"/>
      <c r="GG86" s="246"/>
      <c r="GH86" s="243"/>
      <c r="GI86" s="243"/>
      <c r="GJ86" s="243"/>
      <c r="GK86" s="243"/>
      <c r="GL86" s="243"/>
      <c r="GM86" s="243"/>
      <c r="GN86" s="243"/>
      <c r="GO86" s="244"/>
      <c r="GP86" s="244"/>
      <c r="GQ86" s="246"/>
      <c r="GR86" s="243"/>
      <c r="GS86" s="243"/>
      <c r="GT86" s="243"/>
      <c r="GU86" s="243"/>
      <c r="GV86" s="243"/>
      <c r="GW86" s="243"/>
      <c r="GX86" s="243"/>
      <c r="GY86" s="244"/>
      <c r="GZ86" s="244"/>
      <c r="HA86" s="246"/>
      <c r="HB86" s="243"/>
      <c r="HC86" s="243"/>
      <c r="HD86" s="243"/>
      <c r="HE86" s="243"/>
      <c r="HF86" s="243"/>
      <c r="HG86" s="243"/>
      <c r="HH86" s="243"/>
      <c r="HI86" s="244"/>
      <c r="HJ86" s="244"/>
      <c r="HK86" s="246"/>
      <c r="HL86" s="243"/>
      <c r="HM86" s="243"/>
      <c r="HN86" s="243"/>
      <c r="HO86" s="243"/>
      <c r="HP86" s="243"/>
      <c r="HQ86" s="243"/>
      <c r="HR86" s="243"/>
      <c r="HS86" s="244"/>
      <c r="HT86" s="244"/>
      <c r="HU86" s="246"/>
      <c r="HV86" s="243"/>
      <c r="HW86" s="243"/>
      <c r="HX86" s="243"/>
      <c r="HY86" s="243"/>
      <c r="HZ86" s="243"/>
      <c r="IA86" s="243"/>
      <c r="IB86" s="243"/>
      <c r="IC86" s="244"/>
      <c r="ID86" s="244"/>
      <c r="IE86" s="246"/>
      <c r="IF86" s="243"/>
      <c r="IG86" s="243"/>
      <c r="IH86" s="243"/>
      <c r="II86" s="243"/>
      <c r="IJ86" s="243"/>
    </row>
    <row r="87" ht="26.1" hidden="1" customHeight="1" spans="1:4">
      <c r="A87" s="178" t="s">
        <v>88</v>
      </c>
      <c r="B87" s="178">
        <f>SUM(C87,D87)</f>
        <v>160.56</v>
      </c>
      <c r="C87" s="178">
        <v>130.39</v>
      </c>
      <c r="D87" s="178">
        <v>30.17</v>
      </c>
    </row>
    <row r="88" ht="26.1" hidden="1" customHeight="1" spans="1:4">
      <c r="A88" s="92" t="s">
        <v>89</v>
      </c>
      <c r="B88" s="175">
        <f>SUM(B89:B91)</f>
        <v>827.38</v>
      </c>
      <c r="C88" s="175">
        <f>SUM(C89:C91)</f>
        <v>550.57</v>
      </c>
      <c r="D88" s="175">
        <f>SUM(D89:D91)</f>
        <v>276.81</v>
      </c>
    </row>
    <row r="89" ht="26.1" hidden="1" customHeight="1" spans="1:4">
      <c r="A89" s="97" t="s">
        <v>90</v>
      </c>
      <c r="B89" s="178">
        <f>SUM(C89,D89)</f>
        <v>344.69</v>
      </c>
      <c r="C89" s="178">
        <v>99.42</v>
      </c>
      <c r="D89" s="178">
        <v>245.27</v>
      </c>
    </row>
    <row r="90" ht="26.1" hidden="1" customHeight="1" spans="1:4">
      <c r="A90" s="97" t="s">
        <v>91</v>
      </c>
      <c r="B90" s="178">
        <f>SUM(C90,D90)</f>
        <v>160.7</v>
      </c>
      <c r="C90" s="178">
        <v>152.83</v>
      </c>
      <c r="D90" s="178">
        <v>7.87</v>
      </c>
    </row>
    <row r="91" ht="26.1" hidden="1" customHeight="1" spans="1:4">
      <c r="A91" s="97" t="s">
        <v>92</v>
      </c>
      <c r="B91" s="178">
        <f>SUM(C91,D91)</f>
        <v>321.99</v>
      </c>
      <c r="C91" s="178">
        <v>298.32</v>
      </c>
      <c r="D91" s="178">
        <v>23.67</v>
      </c>
    </row>
    <row r="92" ht="26.1" hidden="1" customHeight="1" spans="1:4">
      <c r="A92" s="92" t="s">
        <v>93</v>
      </c>
      <c r="B92" s="175">
        <f>SUM(B93:B94)</f>
        <v>1086.91</v>
      </c>
      <c r="C92" s="175">
        <f>SUM(C93:C94)</f>
        <v>789.17</v>
      </c>
      <c r="D92" s="175">
        <f>SUM(D93:D94)</f>
        <v>297.74</v>
      </c>
    </row>
    <row r="93" ht="26.1" hidden="1" customHeight="1" spans="1:4">
      <c r="A93" s="97" t="s">
        <v>94</v>
      </c>
      <c r="B93" s="178">
        <f>SUM(C93,D93)</f>
        <v>679.59</v>
      </c>
      <c r="C93" s="178">
        <v>444.12</v>
      </c>
      <c r="D93" s="178">
        <v>235.47</v>
      </c>
    </row>
    <row r="94" ht="26.1" hidden="1" customHeight="1" spans="1:4">
      <c r="A94" s="97" t="s">
        <v>95</v>
      </c>
      <c r="B94" s="178">
        <f>SUM(C94,D94)</f>
        <v>407.32</v>
      </c>
      <c r="C94" s="178">
        <v>345.05</v>
      </c>
      <c r="D94" s="178">
        <v>62.27</v>
      </c>
    </row>
    <row r="95" ht="26.1" hidden="1" customHeight="1" spans="1:4">
      <c r="A95" s="92" t="s">
        <v>96</v>
      </c>
      <c r="B95" s="175">
        <f>SUM(B96:B97)</f>
        <v>1701.53</v>
      </c>
      <c r="C95" s="175">
        <f>SUM(C96:C97)</f>
        <v>1394.6</v>
      </c>
      <c r="D95" s="175">
        <f>SUM(D96:D97)</f>
        <v>306.93</v>
      </c>
    </row>
    <row r="96" ht="26.1" hidden="1" customHeight="1" spans="1:4">
      <c r="A96" s="97" t="s">
        <v>97</v>
      </c>
      <c r="B96" s="178">
        <f>SUM(C96,D96)</f>
        <v>695.37</v>
      </c>
      <c r="C96" s="178">
        <v>454.42</v>
      </c>
      <c r="D96" s="178">
        <v>240.95</v>
      </c>
    </row>
    <row r="97" ht="26.1" hidden="1" customHeight="1" spans="1:4">
      <c r="A97" s="97" t="s">
        <v>98</v>
      </c>
      <c r="B97" s="178">
        <f>SUM(C97,D97)</f>
        <v>1006.16</v>
      </c>
      <c r="C97" s="178">
        <v>940.18</v>
      </c>
      <c r="D97" s="178">
        <v>65.98</v>
      </c>
    </row>
    <row r="98" ht="26.1" hidden="1" customHeight="1" spans="1:4">
      <c r="A98" s="92" t="s">
        <v>99</v>
      </c>
      <c r="B98" s="175">
        <f>SUM(B99:B101)</f>
        <v>1333.62</v>
      </c>
      <c r="C98" s="175">
        <f>SUM(C99:C101)</f>
        <v>1256.59</v>
      </c>
      <c r="D98" s="175">
        <f>SUM(D99:D101)</f>
        <v>77.03</v>
      </c>
    </row>
    <row r="99" ht="26.1" hidden="1" customHeight="1" spans="1:4">
      <c r="A99" s="92" t="s">
        <v>100</v>
      </c>
      <c r="B99" s="175">
        <f>C99+D99</f>
        <v>0</v>
      </c>
      <c r="C99" s="178">
        <v>0</v>
      </c>
      <c r="D99" s="178">
        <v>0</v>
      </c>
    </row>
    <row r="100" ht="26.1" hidden="1" customHeight="1" spans="1:4">
      <c r="A100" s="97" t="s">
        <v>101</v>
      </c>
      <c r="B100" s="178">
        <f>SUM(C100,D100)</f>
        <v>807.33</v>
      </c>
      <c r="C100" s="178">
        <v>740.86</v>
      </c>
      <c r="D100" s="178">
        <v>66.47</v>
      </c>
    </row>
    <row r="101" ht="26.1" hidden="1" customHeight="1" spans="1:4">
      <c r="A101" s="97" t="s">
        <v>102</v>
      </c>
      <c r="B101" s="178">
        <f>SUM(C101,D101)</f>
        <v>526.29</v>
      </c>
      <c r="C101" s="178">
        <v>515.73</v>
      </c>
      <c r="D101" s="178">
        <v>10.56</v>
      </c>
    </row>
    <row r="102" ht="26.1" hidden="1" customHeight="1" spans="1:4">
      <c r="A102" s="92" t="s">
        <v>103</v>
      </c>
      <c r="B102" s="175">
        <f>SUM(B103:B104)</f>
        <v>407.39</v>
      </c>
      <c r="C102" s="175">
        <f>SUM(C103:C104)</f>
        <v>333.17</v>
      </c>
      <c r="D102" s="175">
        <f>SUM(D103:D104)</f>
        <v>74.22</v>
      </c>
    </row>
    <row r="103" ht="26.1" hidden="1" customHeight="1" spans="1:4">
      <c r="A103" s="97" t="s">
        <v>104</v>
      </c>
      <c r="B103" s="178">
        <f>SUM(C103,D103)</f>
        <v>218.92</v>
      </c>
      <c r="C103" s="178">
        <v>166.2</v>
      </c>
      <c r="D103" s="178">
        <v>52.72</v>
      </c>
    </row>
    <row r="104" ht="26.1" hidden="1" customHeight="1" spans="1:4">
      <c r="A104" s="97" t="s">
        <v>105</v>
      </c>
      <c r="B104" s="178">
        <f>SUM(C104,D104)</f>
        <v>188.47</v>
      </c>
      <c r="C104" s="178">
        <v>166.97</v>
      </c>
      <c r="D104" s="178">
        <v>21.5</v>
      </c>
    </row>
    <row r="105" ht="26.1" hidden="1" customHeight="1" spans="1:4">
      <c r="A105" s="124" t="s">
        <v>106</v>
      </c>
      <c r="B105" s="175">
        <f>SUM(C105,D105)</f>
        <v>0</v>
      </c>
      <c r="C105" s="178">
        <v>0</v>
      </c>
      <c r="D105" s="178">
        <v>0</v>
      </c>
    </row>
    <row r="106" ht="30" hidden="1" customHeight="1" spans="1:4">
      <c r="A106" s="124" t="s">
        <v>107</v>
      </c>
      <c r="B106" s="175">
        <f>SUM(B107:B163)</f>
        <v>21085.17</v>
      </c>
      <c r="C106" s="175">
        <f>SUM(C107:C163)</f>
        <v>17593.14</v>
      </c>
      <c r="D106" s="175">
        <f>SUM(D107:D163)</f>
        <v>3492.03</v>
      </c>
    </row>
    <row r="107" ht="26.1" hidden="1" customHeight="1" spans="1:4">
      <c r="A107" s="111" t="s">
        <v>108</v>
      </c>
      <c r="B107" s="178">
        <f t="shared" ref="B107:B112" si="5">SUM(C107,D107)</f>
        <v>83.03</v>
      </c>
      <c r="C107" s="178">
        <v>69.2</v>
      </c>
      <c r="D107" s="178">
        <v>13.83</v>
      </c>
    </row>
    <row r="108" ht="26.1" hidden="1" customHeight="1" spans="1:4">
      <c r="A108" s="111" t="s">
        <v>109</v>
      </c>
      <c r="B108" s="178">
        <f t="shared" si="5"/>
        <v>926.83</v>
      </c>
      <c r="C108" s="178">
        <v>753.2</v>
      </c>
      <c r="D108" s="178">
        <v>173.63</v>
      </c>
    </row>
    <row r="109" ht="26.1" hidden="1" customHeight="1" spans="1:4">
      <c r="A109" s="111" t="s">
        <v>110</v>
      </c>
      <c r="B109" s="178">
        <f t="shared" si="5"/>
        <v>366.68</v>
      </c>
      <c r="C109" s="178">
        <v>300.26</v>
      </c>
      <c r="D109" s="178">
        <v>66.42</v>
      </c>
    </row>
    <row r="110" ht="26.1" hidden="1" customHeight="1" spans="1:4">
      <c r="A110" s="111" t="s">
        <v>111</v>
      </c>
      <c r="B110" s="178">
        <f t="shared" si="5"/>
        <v>257.73</v>
      </c>
      <c r="C110" s="178">
        <v>198.35</v>
      </c>
      <c r="D110" s="178">
        <v>59.38</v>
      </c>
    </row>
    <row r="111" ht="26.1" hidden="1" customHeight="1" spans="1:4">
      <c r="A111" s="111" t="s">
        <v>112</v>
      </c>
      <c r="B111" s="178">
        <f t="shared" si="5"/>
        <v>408.08</v>
      </c>
      <c r="C111" s="178">
        <v>332.63</v>
      </c>
      <c r="D111" s="178">
        <v>75.45</v>
      </c>
    </row>
    <row r="112" ht="26.1" hidden="1" customHeight="1" spans="1:4">
      <c r="A112" s="97" t="s">
        <v>113</v>
      </c>
      <c r="B112" s="178">
        <f t="shared" si="5"/>
        <v>523.66</v>
      </c>
      <c r="C112" s="178">
        <v>436.07</v>
      </c>
      <c r="D112" s="178">
        <v>87.59</v>
      </c>
    </row>
    <row r="113" ht="26.1" hidden="1" customHeight="1" spans="1:4">
      <c r="A113" s="97" t="s">
        <v>114</v>
      </c>
      <c r="B113" s="178">
        <f t="shared" ref="B113:B163" si="6">SUM(C113,D113)</f>
        <v>116.81</v>
      </c>
      <c r="C113" s="178">
        <v>90.86</v>
      </c>
      <c r="D113" s="178">
        <v>25.95</v>
      </c>
    </row>
    <row r="114" ht="26.1" hidden="1" customHeight="1" spans="1:4">
      <c r="A114" s="97" t="s">
        <v>115</v>
      </c>
      <c r="B114" s="178">
        <f t="shared" si="6"/>
        <v>463.32</v>
      </c>
      <c r="C114" s="178">
        <v>293.96</v>
      </c>
      <c r="D114" s="178">
        <v>169.36</v>
      </c>
    </row>
    <row r="115" ht="26.1" hidden="1" customHeight="1" spans="1:4">
      <c r="A115" s="111" t="s">
        <v>116</v>
      </c>
      <c r="B115" s="178">
        <f t="shared" si="6"/>
        <v>151.26</v>
      </c>
      <c r="C115" s="178">
        <v>135</v>
      </c>
      <c r="D115" s="178">
        <v>16.26</v>
      </c>
    </row>
    <row r="116" ht="26.1" hidden="1" customHeight="1" spans="1:4">
      <c r="A116" s="111" t="s">
        <v>117</v>
      </c>
      <c r="B116" s="178">
        <f t="shared" si="6"/>
        <v>370.45</v>
      </c>
      <c r="C116" s="178">
        <v>332.2</v>
      </c>
      <c r="D116" s="178">
        <v>38.25</v>
      </c>
    </row>
    <row r="117" ht="26.1" hidden="1" customHeight="1" spans="1:4">
      <c r="A117" s="111" t="s">
        <v>118</v>
      </c>
      <c r="B117" s="178">
        <f t="shared" si="6"/>
        <v>250.15</v>
      </c>
      <c r="C117" s="178">
        <v>192.39</v>
      </c>
      <c r="D117" s="178">
        <v>57.76</v>
      </c>
    </row>
    <row r="118" ht="26.1" hidden="1" customHeight="1" spans="1:4">
      <c r="A118" s="97" t="s">
        <v>119</v>
      </c>
      <c r="B118" s="178">
        <f t="shared" si="6"/>
        <v>269.74</v>
      </c>
      <c r="C118" s="178">
        <v>227.46</v>
      </c>
      <c r="D118" s="178">
        <v>42.28</v>
      </c>
    </row>
    <row r="119" ht="26.1" hidden="1" customHeight="1" spans="1:4">
      <c r="A119" s="97" t="s">
        <v>120</v>
      </c>
      <c r="B119" s="178">
        <f t="shared" si="6"/>
        <v>216.78</v>
      </c>
      <c r="C119" s="178">
        <v>200.95</v>
      </c>
      <c r="D119" s="178">
        <v>15.83</v>
      </c>
    </row>
    <row r="120" ht="26.1" hidden="1" customHeight="1" spans="1:4">
      <c r="A120" s="111" t="s">
        <v>121</v>
      </c>
      <c r="B120" s="178">
        <f t="shared" si="6"/>
        <v>467.66</v>
      </c>
      <c r="C120" s="178">
        <v>365.89</v>
      </c>
      <c r="D120" s="178">
        <v>101.77</v>
      </c>
    </row>
    <row r="121" ht="26.1" hidden="1" customHeight="1" spans="1:4">
      <c r="A121" s="111" t="s">
        <v>122</v>
      </c>
      <c r="B121" s="178">
        <f t="shared" si="6"/>
        <v>140.86</v>
      </c>
      <c r="C121" s="178">
        <v>122.23</v>
      </c>
      <c r="D121" s="178">
        <v>18.63</v>
      </c>
    </row>
    <row r="122" ht="26.1" hidden="1" customHeight="1" spans="1:4">
      <c r="A122" s="111" t="s">
        <v>123</v>
      </c>
      <c r="B122" s="178">
        <f t="shared" si="6"/>
        <v>299.68</v>
      </c>
      <c r="C122" s="178">
        <v>232.35</v>
      </c>
      <c r="D122" s="178">
        <v>67.33</v>
      </c>
    </row>
    <row r="123" ht="26.1" hidden="1" customHeight="1" spans="1:4">
      <c r="A123" s="111" t="s">
        <v>124</v>
      </c>
      <c r="B123" s="178">
        <f t="shared" si="6"/>
        <v>499.75</v>
      </c>
      <c r="C123" s="178">
        <v>451.68</v>
      </c>
      <c r="D123" s="178">
        <v>48.07</v>
      </c>
    </row>
    <row r="124" ht="26.1" hidden="1" customHeight="1" spans="1:4">
      <c r="A124" s="97" t="s">
        <v>125</v>
      </c>
      <c r="B124" s="178">
        <f t="shared" si="6"/>
        <v>352.11</v>
      </c>
      <c r="C124" s="178">
        <v>311.59</v>
      </c>
      <c r="D124" s="178">
        <v>40.52</v>
      </c>
    </row>
    <row r="125" ht="26.1" hidden="1" customHeight="1" spans="1:4">
      <c r="A125" s="97" t="s">
        <v>126</v>
      </c>
      <c r="B125" s="178">
        <f t="shared" si="6"/>
        <v>632.43</v>
      </c>
      <c r="C125" s="178">
        <v>565.9</v>
      </c>
      <c r="D125" s="178">
        <v>66.53</v>
      </c>
    </row>
    <row r="126" ht="26.1" hidden="1" customHeight="1" spans="1:4">
      <c r="A126" s="111" t="s">
        <v>127</v>
      </c>
      <c r="B126" s="178">
        <f t="shared" si="6"/>
        <v>346.85</v>
      </c>
      <c r="C126" s="178">
        <v>288.67</v>
      </c>
      <c r="D126" s="178">
        <v>58.18</v>
      </c>
    </row>
    <row r="127" ht="26.1" hidden="1" customHeight="1" spans="1:4">
      <c r="A127" s="97" t="s">
        <v>128</v>
      </c>
      <c r="B127" s="178">
        <f t="shared" si="6"/>
        <v>263.39</v>
      </c>
      <c r="C127" s="178">
        <v>206.09</v>
      </c>
      <c r="D127" s="178">
        <v>57.3</v>
      </c>
    </row>
    <row r="128" ht="26.1" hidden="1" customHeight="1" spans="1:4">
      <c r="A128" s="97" t="s">
        <v>129</v>
      </c>
      <c r="B128" s="178">
        <f t="shared" si="6"/>
        <v>113.13</v>
      </c>
      <c r="C128" s="178">
        <v>92.19</v>
      </c>
      <c r="D128" s="178">
        <v>20.94</v>
      </c>
    </row>
    <row r="129" ht="26.1" hidden="1" customHeight="1" spans="1:4">
      <c r="A129" s="111" t="s">
        <v>130</v>
      </c>
      <c r="B129" s="178">
        <f t="shared" si="6"/>
        <v>102.69</v>
      </c>
      <c r="C129" s="178">
        <v>95.67</v>
      </c>
      <c r="D129" s="178">
        <v>7.02</v>
      </c>
    </row>
    <row r="130" ht="26.1" hidden="1" customHeight="1" spans="1:4">
      <c r="A130" s="111" t="s">
        <v>131</v>
      </c>
      <c r="B130" s="178">
        <f t="shared" si="6"/>
        <v>148.57</v>
      </c>
      <c r="C130" s="178">
        <v>148.55</v>
      </c>
      <c r="D130" s="178">
        <v>0.02</v>
      </c>
    </row>
    <row r="131" ht="26.1" hidden="1" customHeight="1" spans="1:4">
      <c r="A131" s="111" t="s">
        <v>132</v>
      </c>
      <c r="B131" s="178">
        <f t="shared" si="6"/>
        <v>109.71</v>
      </c>
      <c r="C131" s="178">
        <v>99.36</v>
      </c>
      <c r="D131" s="178">
        <v>10.35</v>
      </c>
    </row>
    <row r="132" ht="117" customHeight="1" spans="1:4">
      <c r="A132" s="97" t="s">
        <v>133</v>
      </c>
      <c r="B132" s="178">
        <f t="shared" si="6"/>
        <v>2585.68</v>
      </c>
      <c r="C132" s="178">
        <v>2280.26</v>
      </c>
      <c r="D132" s="178">
        <v>305.42</v>
      </c>
    </row>
    <row r="133" ht="26.1" hidden="1" customHeight="1" spans="1:4">
      <c r="A133" s="97" t="s">
        <v>134</v>
      </c>
      <c r="B133" s="178">
        <f t="shared" si="6"/>
        <v>951.79</v>
      </c>
      <c r="C133" s="178">
        <v>840.53</v>
      </c>
      <c r="D133" s="178">
        <v>111.26</v>
      </c>
    </row>
    <row r="134" ht="26.1" hidden="1" customHeight="1" spans="1:4">
      <c r="A134" s="97" t="s">
        <v>135</v>
      </c>
      <c r="B134" s="178">
        <f t="shared" si="6"/>
        <v>850.07</v>
      </c>
      <c r="C134" s="178">
        <v>741.66</v>
      </c>
      <c r="D134" s="178">
        <v>108.41</v>
      </c>
    </row>
    <row r="135" ht="26.1" hidden="1" customHeight="1" spans="1:4">
      <c r="A135" s="97" t="s">
        <v>136</v>
      </c>
      <c r="B135" s="178">
        <f t="shared" si="6"/>
        <v>328.45</v>
      </c>
      <c r="C135" s="178">
        <v>257.85</v>
      </c>
      <c r="D135" s="178">
        <v>70.6</v>
      </c>
    </row>
    <row r="136" ht="26.1" hidden="1" customHeight="1" spans="1:4">
      <c r="A136" s="111" t="s">
        <v>137</v>
      </c>
      <c r="B136" s="178">
        <f t="shared" si="6"/>
        <v>429.16</v>
      </c>
      <c r="C136" s="178">
        <v>301.42</v>
      </c>
      <c r="D136" s="178">
        <v>127.74</v>
      </c>
    </row>
    <row r="137" ht="26.1" hidden="1" customHeight="1" spans="1:4">
      <c r="A137" s="97" t="s">
        <v>138</v>
      </c>
      <c r="B137" s="178">
        <f t="shared" si="6"/>
        <v>140.7</v>
      </c>
      <c r="C137" s="178">
        <v>111.72</v>
      </c>
      <c r="D137" s="178">
        <v>28.98</v>
      </c>
    </row>
    <row r="138" ht="26.1" hidden="1" customHeight="1" spans="1:4">
      <c r="A138" s="111" t="s">
        <v>139</v>
      </c>
      <c r="B138" s="178">
        <f t="shared" si="6"/>
        <v>126.52</v>
      </c>
      <c r="C138" s="178">
        <v>98.28</v>
      </c>
      <c r="D138" s="178">
        <v>28.24</v>
      </c>
    </row>
    <row r="139" ht="26.1" hidden="1" customHeight="1" spans="1:4">
      <c r="A139" s="111" t="s">
        <v>140</v>
      </c>
      <c r="B139" s="178">
        <f t="shared" si="6"/>
        <v>218.69</v>
      </c>
      <c r="C139" s="178">
        <v>166.84</v>
      </c>
      <c r="D139" s="178">
        <v>51.85</v>
      </c>
    </row>
    <row r="140" ht="26.1" hidden="1" customHeight="1" spans="1:4">
      <c r="A140" s="111" t="s">
        <v>141</v>
      </c>
      <c r="B140" s="178">
        <f t="shared" si="6"/>
        <v>171.92</v>
      </c>
      <c r="C140" s="178">
        <v>139.18</v>
      </c>
      <c r="D140" s="178">
        <v>32.74</v>
      </c>
    </row>
    <row r="141" ht="26.1" hidden="1" customHeight="1" spans="1:4">
      <c r="A141" s="97" t="s">
        <v>142</v>
      </c>
      <c r="B141" s="178">
        <f t="shared" si="6"/>
        <v>107.87</v>
      </c>
      <c r="C141" s="178">
        <v>78.61</v>
      </c>
      <c r="D141" s="178">
        <v>29.26</v>
      </c>
    </row>
    <row r="142" ht="26.1" hidden="1" customHeight="1" spans="1:4">
      <c r="A142" s="97" t="s">
        <v>143</v>
      </c>
      <c r="B142" s="178">
        <f t="shared" si="6"/>
        <v>75.44</v>
      </c>
      <c r="C142" s="178">
        <v>70.23</v>
      </c>
      <c r="D142" s="178">
        <v>5.21</v>
      </c>
    </row>
    <row r="143" ht="26.1" hidden="1" customHeight="1" spans="1:4">
      <c r="A143" s="111" t="s">
        <v>144</v>
      </c>
      <c r="B143" s="178">
        <f t="shared" si="6"/>
        <v>383.77</v>
      </c>
      <c r="C143" s="178">
        <v>318.55</v>
      </c>
      <c r="D143" s="178">
        <v>65.22</v>
      </c>
    </row>
    <row r="144" ht="26.1" hidden="1" customHeight="1" spans="1:4">
      <c r="A144" s="111" t="s">
        <v>145</v>
      </c>
      <c r="B144" s="178">
        <f t="shared" si="6"/>
        <v>180.7</v>
      </c>
      <c r="C144" s="178">
        <v>150.02</v>
      </c>
      <c r="D144" s="178">
        <v>30.68</v>
      </c>
    </row>
    <row r="145" ht="26.1" hidden="1" customHeight="1" spans="1:4">
      <c r="A145" s="178" t="s">
        <v>146</v>
      </c>
      <c r="B145" s="178">
        <f t="shared" si="6"/>
        <v>276.13</v>
      </c>
      <c r="C145" s="178">
        <v>234.91</v>
      </c>
      <c r="D145" s="178">
        <v>41.22</v>
      </c>
    </row>
    <row r="146" ht="26.1" hidden="1" customHeight="1" spans="1:4">
      <c r="A146" s="111" t="s">
        <v>147</v>
      </c>
      <c r="B146" s="178">
        <f t="shared" si="6"/>
        <v>261.25</v>
      </c>
      <c r="C146" s="178">
        <v>193.6</v>
      </c>
      <c r="D146" s="178">
        <v>67.65</v>
      </c>
    </row>
    <row r="147" ht="26.1" hidden="1" customHeight="1" spans="1:4">
      <c r="A147" s="111" t="s">
        <v>148</v>
      </c>
      <c r="B147" s="178">
        <f t="shared" si="6"/>
        <v>200.36</v>
      </c>
      <c r="C147" s="178">
        <v>159.5</v>
      </c>
      <c r="D147" s="178">
        <v>40.86</v>
      </c>
    </row>
    <row r="148" ht="26.1" hidden="1" customHeight="1" spans="1:4">
      <c r="A148" s="111" t="s">
        <v>149</v>
      </c>
      <c r="B148" s="178">
        <f t="shared" si="6"/>
        <v>332.5</v>
      </c>
      <c r="C148" s="178">
        <v>263.43</v>
      </c>
      <c r="D148" s="178">
        <v>69.07</v>
      </c>
    </row>
    <row r="149" ht="26.1" hidden="1" customHeight="1" spans="1:4">
      <c r="A149" s="111" t="s">
        <v>150</v>
      </c>
      <c r="B149" s="178">
        <f t="shared" si="6"/>
        <v>355.06</v>
      </c>
      <c r="C149" s="178">
        <v>306.28</v>
      </c>
      <c r="D149" s="178">
        <v>48.78</v>
      </c>
    </row>
    <row r="150" ht="26.1" hidden="1" customHeight="1" spans="1:4">
      <c r="A150" s="97" t="s">
        <v>151</v>
      </c>
      <c r="B150" s="178">
        <f t="shared" si="6"/>
        <v>419.25</v>
      </c>
      <c r="C150" s="178">
        <v>329.25</v>
      </c>
      <c r="D150" s="178">
        <v>90</v>
      </c>
    </row>
    <row r="151" ht="26.1" hidden="1" customHeight="1" spans="1:4">
      <c r="A151" s="111" t="s">
        <v>152</v>
      </c>
      <c r="B151" s="178">
        <f t="shared" si="6"/>
        <v>523.32</v>
      </c>
      <c r="C151" s="178">
        <v>363.71</v>
      </c>
      <c r="D151" s="178">
        <v>159.61</v>
      </c>
    </row>
    <row r="152" ht="30" hidden="1" customHeight="1" spans="1:4">
      <c r="A152" s="111" t="s">
        <v>153</v>
      </c>
      <c r="B152" s="178">
        <f t="shared" si="6"/>
        <v>76.1</v>
      </c>
      <c r="C152" s="178">
        <v>55.71</v>
      </c>
      <c r="D152" s="178">
        <v>20.39</v>
      </c>
    </row>
    <row r="153" ht="30" hidden="1" customHeight="1" spans="1:4">
      <c r="A153" s="111" t="s">
        <v>154</v>
      </c>
      <c r="B153" s="178">
        <f t="shared" si="6"/>
        <v>141.89</v>
      </c>
      <c r="C153" s="178">
        <v>101.9</v>
      </c>
      <c r="D153" s="178">
        <v>39.99</v>
      </c>
    </row>
    <row r="154" ht="30" hidden="1" customHeight="1" spans="1:4">
      <c r="A154" s="97" t="s">
        <v>155</v>
      </c>
      <c r="B154" s="178">
        <f t="shared" si="6"/>
        <v>190.09</v>
      </c>
      <c r="C154" s="178">
        <v>154.67</v>
      </c>
      <c r="D154" s="178">
        <v>35.42</v>
      </c>
    </row>
    <row r="155" ht="30" hidden="1" customHeight="1" spans="1:4">
      <c r="A155" s="97" t="s">
        <v>156</v>
      </c>
      <c r="B155" s="178">
        <f t="shared" si="6"/>
        <v>308.21</v>
      </c>
      <c r="C155" s="178">
        <v>233.78</v>
      </c>
      <c r="D155" s="178">
        <v>74.43</v>
      </c>
    </row>
    <row r="156" ht="30" hidden="1" customHeight="1" spans="1:4">
      <c r="A156" s="97" t="s">
        <v>157</v>
      </c>
      <c r="B156" s="178">
        <f t="shared" si="6"/>
        <v>717.58</v>
      </c>
      <c r="C156" s="178">
        <v>581.83</v>
      </c>
      <c r="D156" s="178">
        <v>135.75</v>
      </c>
    </row>
    <row r="157" ht="26.1" hidden="1" customHeight="1" spans="1:4">
      <c r="A157" s="111" t="s">
        <v>158</v>
      </c>
      <c r="B157" s="178">
        <f t="shared" si="6"/>
        <v>1103.71</v>
      </c>
      <c r="C157" s="178">
        <v>1013.8</v>
      </c>
      <c r="D157" s="178">
        <v>89.91</v>
      </c>
    </row>
    <row r="158" ht="26.1" hidden="1" customHeight="1" spans="1:4">
      <c r="A158" s="111" t="s">
        <v>159</v>
      </c>
      <c r="B158" s="178">
        <f t="shared" si="6"/>
        <v>140.12</v>
      </c>
      <c r="C158" s="178">
        <v>133.06</v>
      </c>
      <c r="D158" s="178">
        <v>7.06</v>
      </c>
    </row>
    <row r="159" ht="26.1" hidden="1" customHeight="1" spans="1:4">
      <c r="A159" s="111" t="s">
        <v>160</v>
      </c>
      <c r="B159" s="178">
        <f t="shared" si="6"/>
        <v>196.58</v>
      </c>
      <c r="C159" s="178">
        <v>179.49</v>
      </c>
      <c r="D159" s="178">
        <v>17.09</v>
      </c>
    </row>
    <row r="160" ht="26.1" hidden="1" customHeight="1" spans="1:4">
      <c r="A160" s="111" t="s">
        <v>161</v>
      </c>
      <c r="B160" s="178">
        <f t="shared" si="6"/>
        <v>153.64</v>
      </c>
      <c r="C160" s="178">
        <v>151.4</v>
      </c>
      <c r="D160" s="178">
        <v>2.24</v>
      </c>
    </row>
    <row r="161" ht="26.1" hidden="1" customHeight="1" spans="1:4">
      <c r="A161" s="111" t="s">
        <v>162</v>
      </c>
      <c r="B161" s="178">
        <f t="shared" si="6"/>
        <v>447.93</v>
      </c>
      <c r="C161" s="178">
        <v>368.03</v>
      </c>
      <c r="D161" s="178">
        <v>79.9</v>
      </c>
    </row>
    <row r="162" ht="26.1" hidden="1" customHeight="1" spans="1:4">
      <c r="A162" s="111" t="s">
        <v>163</v>
      </c>
      <c r="B162" s="178">
        <f t="shared" si="6"/>
        <v>392.37</v>
      </c>
      <c r="C162" s="178">
        <v>336.16</v>
      </c>
      <c r="D162" s="178">
        <v>56.21</v>
      </c>
    </row>
    <row r="163" ht="26.1" hidden="1" customHeight="1" spans="1:4">
      <c r="A163" s="97" t="s">
        <v>164</v>
      </c>
      <c r="B163" s="178">
        <f t="shared" si="6"/>
        <v>416.97</v>
      </c>
      <c r="C163" s="178">
        <v>334.78</v>
      </c>
      <c r="D163" s="178">
        <v>82.19</v>
      </c>
    </row>
    <row r="164" ht="51" hidden="1" customHeight="1" spans="1:4">
      <c r="A164" s="184" t="s">
        <v>165</v>
      </c>
      <c r="B164" s="185"/>
      <c r="C164" s="185"/>
      <c r="D164" s="185"/>
    </row>
  </sheetData>
  <autoFilter xmlns:etc="http://www.wps.cn/officeDocument/2017/etCustomData" ref="A4:IJ164" etc:filterBottomFollowUsedRange="0">
    <filterColumn colId="0">
      <filters>
        <filter val="台山市"/>
      </filters>
    </filterColumn>
    <extLst/>
  </autoFilter>
  <mergeCells count="2">
    <mergeCell ref="A2:D2"/>
    <mergeCell ref="A164:D164"/>
  </mergeCells>
  <printOptions horizontalCentered="1"/>
  <pageMargins left="0.472222222222222" right="0.472222222222222" top="0.590277777777778" bottom="0.786805555555556" header="0.511805555555556" footer="0.511805555555556"/>
  <pageSetup paperSize="9" scale="92" fitToHeight="0" orientation="portrait" horizontalDpi="600"/>
  <headerFooter/>
  <ignoredErrors>
    <ignoredError sqref="C2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P166"/>
  <sheetViews>
    <sheetView view="pageBreakPreview" zoomScaleNormal="100" workbookViewId="0">
      <pane ySplit="7" topLeftCell="A8" activePane="bottomLeft" state="frozen"/>
      <selection/>
      <selection pane="bottomLeft" activeCell="C7" sqref="C7"/>
    </sheetView>
  </sheetViews>
  <sheetFormatPr defaultColWidth="9" defaultRowHeight="13.5"/>
  <cols>
    <col min="1" max="1" width="14.5" style="186" customWidth="1"/>
    <col min="2" max="2" width="11" style="188" customWidth="1"/>
    <col min="3" max="3" width="10.5" style="189" customWidth="1"/>
    <col min="4" max="4" width="8.625" style="190" customWidth="1"/>
    <col min="5" max="6" width="13.25" style="191" customWidth="1"/>
    <col min="7" max="7" width="13.875" style="191" customWidth="1"/>
    <col min="8" max="8" width="12.625" style="191" customWidth="1"/>
    <col min="9" max="9" width="12.625" style="192" customWidth="1"/>
    <col min="10" max="10" width="12.625" style="191" customWidth="1"/>
    <col min="11" max="11" width="10.375" style="191" customWidth="1"/>
    <col min="12" max="13" width="12.625" style="191" customWidth="1"/>
    <col min="14" max="18" width="9" style="193"/>
    <col min="19" max="19" width="9.25" style="193"/>
    <col min="20" max="16384" width="9" style="193"/>
  </cols>
  <sheetData>
    <row r="1" ht="18.95" customHeight="1" spans="1:13">
      <c r="A1" s="169" t="s">
        <v>166</v>
      </c>
      <c r="B1" s="194"/>
      <c r="C1" s="195"/>
      <c r="D1" s="196"/>
      <c r="E1" s="197"/>
      <c r="F1" s="197"/>
      <c r="G1" s="168"/>
      <c r="H1" s="198"/>
      <c r="I1" s="222"/>
      <c r="J1" s="168"/>
      <c r="K1" s="168"/>
      <c r="L1" s="168"/>
      <c r="M1" s="168"/>
    </row>
    <row r="2" ht="29" customHeight="1" spans="1:13">
      <c r="A2" s="170" t="s">
        <v>167</v>
      </c>
      <c r="B2" s="170"/>
      <c r="C2" s="199"/>
      <c r="D2" s="200"/>
      <c r="E2" s="201"/>
      <c r="F2" s="201"/>
      <c r="G2" s="201"/>
      <c r="H2" s="201"/>
      <c r="I2" s="223"/>
      <c r="J2" s="201"/>
      <c r="K2" s="201"/>
      <c r="L2" s="201"/>
      <c r="M2" s="201"/>
    </row>
    <row r="3" ht="17.1" customHeight="1" spans="1:13">
      <c r="A3" s="139"/>
      <c r="B3" s="202"/>
      <c r="C3" s="195"/>
      <c r="D3" s="203"/>
      <c r="E3" s="197"/>
      <c r="F3" s="197"/>
      <c r="G3" s="168"/>
      <c r="H3" s="204"/>
      <c r="I3" s="222"/>
      <c r="J3" s="168"/>
      <c r="K3" s="168"/>
      <c r="L3" s="168"/>
      <c r="M3" s="224" t="s">
        <v>168</v>
      </c>
    </row>
    <row r="4" s="71" customFormat="1" ht="19" customHeight="1" spans="1:13">
      <c r="A4" s="148" t="s">
        <v>169</v>
      </c>
      <c r="B4" s="16" t="s">
        <v>170</v>
      </c>
      <c r="C4" s="205" t="s">
        <v>171</v>
      </c>
      <c r="D4" s="206" t="s">
        <v>172</v>
      </c>
      <c r="E4" s="207" t="s">
        <v>173</v>
      </c>
      <c r="F4" s="207" t="s">
        <v>174</v>
      </c>
      <c r="G4" s="207" t="s">
        <v>175</v>
      </c>
      <c r="H4" s="207" t="s">
        <v>176</v>
      </c>
      <c r="I4" s="225"/>
      <c r="J4" s="207"/>
      <c r="K4" s="207" t="s">
        <v>177</v>
      </c>
      <c r="L4" s="207" t="s">
        <v>178</v>
      </c>
      <c r="M4" s="207" t="s">
        <v>179</v>
      </c>
    </row>
    <row r="5" s="71" customFormat="1" ht="27" customHeight="1" spans="1:13">
      <c r="A5" s="148"/>
      <c r="B5" s="16"/>
      <c r="C5" s="205"/>
      <c r="D5" s="206"/>
      <c r="E5" s="207"/>
      <c r="F5" s="207"/>
      <c r="G5" s="207"/>
      <c r="H5" s="207" t="s">
        <v>180</v>
      </c>
      <c r="I5" s="225" t="s">
        <v>181</v>
      </c>
      <c r="J5" s="155" t="s">
        <v>182</v>
      </c>
      <c r="K5" s="207"/>
      <c r="L5" s="207"/>
      <c r="M5" s="207"/>
    </row>
    <row r="6" s="71" customFormat="1" ht="30" customHeight="1" spans="1:224">
      <c r="A6" s="208" t="s">
        <v>183</v>
      </c>
      <c r="B6" s="209" t="s">
        <v>184</v>
      </c>
      <c r="C6" s="210" t="s">
        <v>185</v>
      </c>
      <c r="D6" s="211" t="s">
        <v>186</v>
      </c>
      <c r="E6" s="212" t="s">
        <v>187</v>
      </c>
      <c r="F6" s="212" t="s">
        <v>188</v>
      </c>
      <c r="G6" s="212" t="s">
        <v>189</v>
      </c>
      <c r="H6" s="212" t="s">
        <v>190</v>
      </c>
      <c r="I6" s="226" t="s">
        <v>191</v>
      </c>
      <c r="J6" s="227" t="s">
        <v>192</v>
      </c>
      <c r="K6" s="228" t="s">
        <v>193</v>
      </c>
      <c r="L6" s="229" t="s">
        <v>194</v>
      </c>
      <c r="M6" s="230" t="s">
        <v>195</v>
      </c>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7"/>
      <c r="GU6" s="187"/>
      <c r="GV6" s="187"/>
      <c r="GW6" s="187"/>
      <c r="GX6" s="187"/>
      <c r="GY6" s="187"/>
      <c r="GZ6" s="187"/>
      <c r="HA6" s="187"/>
      <c r="HB6" s="187"/>
      <c r="HC6" s="187"/>
      <c r="HD6" s="187"/>
      <c r="HE6" s="187"/>
      <c r="HF6" s="187"/>
      <c r="HG6" s="187"/>
      <c r="HH6" s="187"/>
      <c r="HI6" s="187"/>
      <c r="HJ6" s="187"/>
      <c r="HK6" s="187"/>
      <c r="HL6" s="187"/>
      <c r="HM6" s="187"/>
      <c r="HN6" s="187"/>
      <c r="HO6" s="187"/>
      <c r="HP6" s="187"/>
    </row>
    <row r="7" s="186" customFormat="1" ht="21.95" customHeight="1" spans="1:13">
      <c r="A7" s="92" t="s">
        <v>4</v>
      </c>
      <c r="B7" s="26">
        <f>B8+B108</f>
        <v>233349</v>
      </c>
      <c r="C7" s="109">
        <f>C8+C108</f>
        <v>384383</v>
      </c>
      <c r="D7" s="96"/>
      <c r="E7" s="26">
        <f t="shared" ref="E7:M7" si="0">E8+E108</f>
        <v>34571.36</v>
      </c>
      <c r="F7" s="26">
        <f t="shared" si="0"/>
        <v>6720.42</v>
      </c>
      <c r="G7" s="26">
        <f t="shared" si="0"/>
        <v>27850.94</v>
      </c>
      <c r="H7" s="26">
        <f t="shared" si="0"/>
        <v>27850.94</v>
      </c>
      <c r="I7" s="26">
        <f t="shared" si="0"/>
        <v>24267.98</v>
      </c>
      <c r="J7" s="26">
        <f t="shared" si="0"/>
        <v>3582.96</v>
      </c>
      <c r="K7" s="26">
        <f t="shared" si="0"/>
        <v>0</v>
      </c>
      <c r="L7" s="26">
        <f t="shared" si="0"/>
        <v>31433.9</v>
      </c>
      <c r="M7" s="26">
        <f t="shared" si="0"/>
        <v>31805.3</v>
      </c>
    </row>
    <row r="8" s="186" customFormat="1" ht="21.95" customHeight="1" spans="1:13">
      <c r="A8" s="92" t="s">
        <v>7</v>
      </c>
      <c r="B8" s="26">
        <f t="shared" ref="B8:M8" si="1">B9+B21+B22+B29+B36+B42+B46+B50+B53+B59+B64+B65+B66+B70+B76+B84+B90+B94+B97+B100+B104+B107</f>
        <v>135769</v>
      </c>
      <c r="C8" s="26">
        <f t="shared" si="1"/>
        <v>229345</v>
      </c>
      <c r="D8" s="63"/>
      <c r="E8" s="26">
        <f t="shared" si="1"/>
        <v>16172.64</v>
      </c>
      <c r="F8" s="26">
        <f t="shared" si="1"/>
        <v>3910.15</v>
      </c>
      <c r="G8" s="26">
        <f t="shared" si="1"/>
        <v>12262.49</v>
      </c>
      <c r="H8" s="26">
        <f t="shared" si="1"/>
        <v>12262.49</v>
      </c>
      <c r="I8" s="26">
        <f t="shared" si="1"/>
        <v>10684.22</v>
      </c>
      <c r="J8" s="26">
        <f t="shared" si="1"/>
        <v>1578.27</v>
      </c>
      <c r="K8" s="26">
        <f t="shared" si="1"/>
        <v>0</v>
      </c>
      <c r="L8" s="26">
        <f t="shared" si="1"/>
        <v>13840.76</v>
      </c>
      <c r="M8" s="26">
        <f t="shared" si="1"/>
        <v>14212.16</v>
      </c>
    </row>
    <row r="9" s="186" customFormat="1" ht="21.95" customHeight="1" spans="1:13">
      <c r="A9" s="92" t="s">
        <v>8</v>
      </c>
      <c r="B9" s="26">
        <f t="shared" ref="B9:M9" si="2">SUM(B10:B20)</f>
        <v>17686</v>
      </c>
      <c r="C9" s="26">
        <f t="shared" si="2"/>
        <v>33322</v>
      </c>
      <c r="D9" s="26"/>
      <c r="E9" s="26">
        <f>SUM(E10:E20)</f>
        <v>1439.51</v>
      </c>
      <c r="F9" s="26">
        <f t="shared" si="2"/>
        <v>509.36</v>
      </c>
      <c r="G9" s="26">
        <f t="shared" si="2"/>
        <v>930.15</v>
      </c>
      <c r="H9" s="26">
        <f t="shared" si="2"/>
        <v>930.15</v>
      </c>
      <c r="I9" s="26">
        <f t="shared" si="2"/>
        <v>759.59</v>
      </c>
      <c r="J9" s="26">
        <f t="shared" si="2"/>
        <v>170.56</v>
      </c>
      <c r="K9" s="26">
        <f t="shared" si="2"/>
        <v>0</v>
      </c>
      <c r="L9" s="26">
        <f t="shared" si="2"/>
        <v>1100.71</v>
      </c>
      <c r="M9" s="26">
        <f t="shared" si="2"/>
        <v>1100.71</v>
      </c>
    </row>
    <row r="10" s="137" customFormat="1" ht="21.95" customHeight="1" spans="1:13">
      <c r="A10" s="97" t="s">
        <v>9</v>
      </c>
      <c r="B10" s="25">
        <v>0</v>
      </c>
      <c r="C10" s="213">
        <v>0</v>
      </c>
      <c r="D10" s="38">
        <v>0.3</v>
      </c>
      <c r="E10" s="214">
        <f>ROUND(C10*120*12*D10/10000,2)</f>
        <v>0</v>
      </c>
      <c r="F10" s="214">
        <f t="shared" ref="F10:F75" si="3">ROUND(B10*0.3*960/10000,2)</f>
        <v>0</v>
      </c>
      <c r="G10" s="214">
        <f t="shared" ref="G10:G75" si="4">E10-F10</f>
        <v>0</v>
      </c>
      <c r="H10" s="39">
        <f t="shared" ref="H7:H71" si="5">G10</f>
        <v>0</v>
      </c>
      <c r="I10" s="231">
        <v>0</v>
      </c>
      <c r="J10" s="56">
        <f t="shared" ref="J10:J75" si="6">H10-I10</f>
        <v>0</v>
      </c>
      <c r="K10" s="56"/>
      <c r="L10" s="56">
        <f>G10+J10+K10</f>
        <v>0</v>
      </c>
      <c r="M10" s="56">
        <f t="shared" ref="M10:M73" si="7">L10</f>
        <v>0</v>
      </c>
    </row>
    <row r="11" s="186" customFormat="1" ht="21.95" customHeight="1" spans="1:13">
      <c r="A11" s="97" t="s">
        <v>10</v>
      </c>
      <c r="B11" s="25">
        <v>0</v>
      </c>
      <c r="C11" s="213">
        <v>0</v>
      </c>
      <c r="D11" s="38">
        <v>0.3</v>
      </c>
      <c r="E11" s="214">
        <f t="shared" ref="E10:E75" si="8">ROUND(C11*120*12*D11/10000,2)</f>
        <v>0</v>
      </c>
      <c r="F11" s="214">
        <f t="shared" si="3"/>
        <v>0</v>
      </c>
      <c r="G11" s="214">
        <f t="shared" si="4"/>
        <v>0</v>
      </c>
      <c r="H11" s="39">
        <f t="shared" si="5"/>
        <v>0</v>
      </c>
      <c r="I11" s="231">
        <v>0</v>
      </c>
      <c r="J11" s="56">
        <f t="shared" si="6"/>
        <v>0</v>
      </c>
      <c r="K11" s="56"/>
      <c r="L11" s="56">
        <f t="shared" ref="L10:L21" si="9">G11+J11+K11</f>
        <v>0</v>
      </c>
      <c r="M11" s="56">
        <f t="shared" si="7"/>
        <v>0</v>
      </c>
    </row>
    <row r="12" s="137" customFormat="1" ht="21.95" customHeight="1" spans="1:13">
      <c r="A12" s="97" t="s">
        <v>11</v>
      </c>
      <c r="B12" s="25">
        <v>0</v>
      </c>
      <c r="C12" s="213">
        <v>0</v>
      </c>
      <c r="D12" s="38">
        <v>0.3</v>
      </c>
      <c r="E12" s="214">
        <f t="shared" si="8"/>
        <v>0</v>
      </c>
      <c r="F12" s="214">
        <f t="shared" si="3"/>
        <v>0</v>
      </c>
      <c r="G12" s="214">
        <f t="shared" si="4"/>
        <v>0</v>
      </c>
      <c r="H12" s="39">
        <f t="shared" si="5"/>
        <v>0</v>
      </c>
      <c r="I12" s="231">
        <v>0</v>
      </c>
      <c r="J12" s="56">
        <f t="shared" si="6"/>
        <v>0</v>
      </c>
      <c r="K12" s="56"/>
      <c r="L12" s="56">
        <f t="shared" si="9"/>
        <v>0</v>
      </c>
      <c r="M12" s="56">
        <f t="shared" si="7"/>
        <v>0</v>
      </c>
    </row>
    <row r="13" s="186" customFormat="1" ht="21.95" customHeight="1" spans="1:13">
      <c r="A13" s="97" t="s">
        <v>12</v>
      </c>
      <c r="B13" s="25">
        <v>0</v>
      </c>
      <c r="C13" s="213">
        <v>0</v>
      </c>
      <c r="D13" s="38">
        <v>0.3</v>
      </c>
      <c r="E13" s="214">
        <f t="shared" si="8"/>
        <v>0</v>
      </c>
      <c r="F13" s="214">
        <f t="shared" si="3"/>
        <v>0</v>
      </c>
      <c r="G13" s="178">
        <f t="shared" si="4"/>
        <v>0</v>
      </c>
      <c r="H13" s="39">
        <f t="shared" si="5"/>
        <v>0</v>
      </c>
      <c r="I13" s="231">
        <v>0</v>
      </c>
      <c r="J13" s="56">
        <f t="shared" si="6"/>
        <v>0</v>
      </c>
      <c r="K13" s="56"/>
      <c r="L13" s="56">
        <f t="shared" si="9"/>
        <v>0</v>
      </c>
      <c r="M13" s="56">
        <f t="shared" si="7"/>
        <v>0</v>
      </c>
    </row>
    <row r="14" s="186" customFormat="1" ht="21.95" customHeight="1" spans="1:13">
      <c r="A14" s="97" t="s">
        <v>13</v>
      </c>
      <c r="B14" s="25">
        <v>1177</v>
      </c>
      <c r="C14" s="213">
        <v>2545</v>
      </c>
      <c r="D14" s="38">
        <v>0.3</v>
      </c>
      <c r="E14" s="215">
        <f t="shared" si="8"/>
        <v>109.94</v>
      </c>
      <c r="F14" s="178">
        <f t="shared" si="3"/>
        <v>33.9</v>
      </c>
      <c r="G14" s="214">
        <f t="shared" si="4"/>
        <v>76.04</v>
      </c>
      <c r="H14" s="39">
        <f t="shared" si="5"/>
        <v>76.04</v>
      </c>
      <c r="I14" s="232">
        <v>55.57</v>
      </c>
      <c r="J14" s="56">
        <f t="shared" si="6"/>
        <v>20.47</v>
      </c>
      <c r="K14" s="23"/>
      <c r="L14" s="56">
        <f t="shared" si="9"/>
        <v>96.51</v>
      </c>
      <c r="M14" s="56">
        <f t="shared" si="7"/>
        <v>96.51</v>
      </c>
    </row>
    <row r="15" s="186" customFormat="1" ht="21.95" customHeight="1" spans="1:13">
      <c r="A15" s="97" t="s">
        <v>14</v>
      </c>
      <c r="B15" s="25">
        <v>218</v>
      </c>
      <c r="C15" s="213">
        <v>452</v>
      </c>
      <c r="D15" s="38">
        <v>0.3</v>
      </c>
      <c r="E15" s="214">
        <f t="shared" si="8"/>
        <v>19.53</v>
      </c>
      <c r="F15" s="214">
        <f t="shared" si="3"/>
        <v>6.28</v>
      </c>
      <c r="G15" s="214">
        <f t="shared" si="4"/>
        <v>13.25</v>
      </c>
      <c r="H15" s="39">
        <f t="shared" si="5"/>
        <v>13.25</v>
      </c>
      <c r="I15" s="232">
        <v>10.59</v>
      </c>
      <c r="J15" s="56">
        <f t="shared" si="6"/>
        <v>2.66</v>
      </c>
      <c r="K15" s="23"/>
      <c r="L15" s="56">
        <f t="shared" si="9"/>
        <v>15.91</v>
      </c>
      <c r="M15" s="56">
        <f t="shared" si="7"/>
        <v>15.91</v>
      </c>
    </row>
    <row r="16" s="186" customFormat="1" ht="21.95" customHeight="1" spans="1:13">
      <c r="A16" s="97" t="s">
        <v>15</v>
      </c>
      <c r="B16" s="25">
        <v>6473</v>
      </c>
      <c r="C16" s="213">
        <v>12231</v>
      </c>
      <c r="D16" s="38">
        <v>0.3</v>
      </c>
      <c r="E16" s="214">
        <f t="shared" si="8"/>
        <v>528.38</v>
      </c>
      <c r="F16" s="214">
        <f t="shared" si="3"/>
        <v>186.42</v>
      </c>
      <c r="G16" s="214">
        <f t="shared" si="4"/>
        <v>341.96</v>
      </c>
      <c r="H16" s="39">
        <f t="shared" si="5"/>
        <v>341.96</v>
      </c>
      <c r="I16" s="232">
        <v>282.73</v>
      </c>
      <c r="J16" s="56">
        <f t="shared" si="6"/>
        <v>59.23</v>
      </c>
      <c r="K16" s="23"/>
      <c r="L16" s="56">
        <f t="shared" si="9"/>
        <v>401.19</v>
      </c>
      <c r="M16" s="56">
        <f t="shared" si="7"/>
        <v>401.19</v>
      </c>
    </row>
    <row r="17" s="186" customFormat="1" ht="21.95" customHeight="1" spans="1:13">
      <c r="A17" s="97" t="s">
        <v>16</v>
      </c>
      <c r="B17" s="25">
        <v>2297</v>
      </c>
      <c r="C17" s="213">
        <v>4003</v>
      </c>
      <c r="D17" s="38">
        <v>0.3</v>
      </c>
      <c r="E17" s="214">
        <f t="shared" si="8"/>
        <v>172.93</v>
      </c>
      <c r="F17" s="214">
        <f t="shared" si="3"/>
        <v>66.15</v>
      </c>
      <c r="G17" s="214">
        <f t="shared" si="4"/>
        <v>106.78</v>
      </c>
      <c r="H17" s="39">
        <f t="shared" si="5"/>
        <v>106.78</v>
      </c>
      <c r="I17" s="232">
        <v>88.3</v>
      </c>
      <c r="J17" s="56">
        <f t="shared" si="6"/>
        <v>18.48</v>
      </c>
      <c r="K17" s="23"/>
      <c r="L17" s="56">
        <f t="shared" si="9"/>
        <v>125.26</v>
      </c>
      <c r="M17" s="56">
        <f t="shared" si="7"/>
        <v>125.26</v>
      </c>
    </row>
    <row r="18" s="186" customFormat="1" ht="21.95" customHeight="1" spans="1:13">
      <c r="A18" s="97" t="s">
        <v>17</v>
      </c>
      <c r="B18" s="25">
        <v>4000</v>
      </c>
      <c r="C18" s="213">
        <v>7722</v>
      </c>
      <c r="D18" s="38">
        <v>0.3</v>
      </c>
      <c r="E18" s="214">
        <f t="shared" si="8"/>
        <v>333.59</v>
      </c>
      <c r="F18" s="214">
        <f t="shared" si="3"/>
        <v>115.2</v>
      </c>
      <c r="G18" s="214">
        <f t="shared" si="4"/>
        <v>218.39</v>
      </c>
      <c r="H18" s="39">
        <f t="shared" si="5"/>
        <v>218.39</v>
      </c>
      <c r="I18" s="232">
        <v>176.99</v>
      </c>
      <c r="J18" s="56">
        <f t="shared" si="6"/>
        <v>41.4</v>
      </c>
      <c r="K18" s="23"/>
      <c r="L18" s="56">
        <f t="shared" si="9"/>
        <v>259.79</v>
      </c>
      <c r="M18" s="56">
        <f t="shared" si="7"/>
        <v>259.79</v>
      </c>
    </row>
    <row r="19" s="186" customFormat="1" ht="21.95" customHeight="1" spans="1:13">
      <c r="A19" s="97" t="s">
        <v>18</v>
      </c>
      <c r="B19" s="25">
        <v>1295</v>
      </c>
      <c r="C19" s="213">
        <v>2191</v>
      </c>
      <c r="D19" s="38">
        <v>0.3</v>
      </c>
      <c r="E19" s="214">
        <f t="shared" si="8"/>
        <v>94.65</v>
      </c>
      <c r="F19" s="214">
        <f t="shared" si="3"/>
        <v>37.3</v>
      </c>
      <c r="G19" s="214">
        <f t="shared" si="4"/>
        <v>57.35</v>
      </c>
      <c r="H19" s="39">
        <f t="shared" si="5"/>
        <v>57.35</v>
      </c>
      <c r="I19" s="232">
        <v>48.77</v>
      </c>
      <c r="J19" s="56">
        <f t="shared" si="6"/>
        <v>8.58000000000001</v>
      </c>
      <c r="K19" s="23"/>
      <c r="L19" s="56">
        <f t="shared" si="9"/>
        <v>65.93</v>
      </c>
      <c r="M19" s="56">
        <f t="shared" si="7"/>
        <v>65.93</v>
      </c>
    </row>
    <row r="20" s="186" customFormat="1" ht="21.95" customHeight="1" spans="1:13">
      <c r="A20" s="97" t="s">
        <v>19</v>
      </c>
      <c r="B20" s="25">
        <v>2226</v>
      </c>
      <c r="C20" s="213">
        <v>4178</v>
      </c>
      <c r="D20" s="38">
        <v>0.3</v>
      </c>
      <c r="E20" s="214">
        <f t="shared" si="8"/>
        <v>180.49</v>
      </c>
      <c r="F20" s="214">
        <f t="shared" si="3"/>
        <v>64.11</v>
      </c>
      <c r="G20" s="214">
        <f t="shared" si="4"/>
        <v>116.38</v>
      </c>
      <c r="H20" s="39">
        <f t="shared" si="5"/>
        <v>116.38</v>
      </c>
      <c r="I20" s="232">
        <v>96.64</v>
      </c>
      <c r="J20" s="56">
        <f t="shared" si="6"/>
        <v>19.74</v>
      </c>
      <c r="K20" s="23"/>
      <c r="L20" s="56">
        <f t="shared" si="9"/>
        <v>136.12</v>
      </c>
      <c r="M20" s="56">
        <f t="shared" si="7"/>
        <v>136.12</v>
      </c>
    </row>
    <row r="21" s="186" customFormat="1" ht="31" customHeight="1" spans="1:13">
      <c r="A21" s="92" t="s">
        <v>20</v>
      </c>
      <c r="B21" s="26">
        <v>47</v>
      </c>
      <c r="C21" s="216">
        <v>66</v>
      </c>
      <c r="D21" s="96">
        <v>0.3</v>
      </c>
      <c r="E21" s="177">
        <f t="shared" si="8"/>
        <v>2.85</v>
      </c>
      <c r="F21" s="177">
        <f t="shared" si="3"/>
        <v>1.35</v>
      </c>
      <c r="G21" s="177">
        <f t="shared" si="4"/>
        <v>1.5</v>
      </c>
      <c r="H21" s="37">
        <f t="shared" si="5"/>
        <v>1.5</v>
      </c>
      <c r="I21" s="233">
        <v>1.28</v>
      </c>
      <c r="J21" s="34">
        <f t="shared" si="6"/>
        <v>0.22</v>
      </c>
      <c r="K21" s="26"/>
      <c r="L21" s="34">
        <f t="shared" si="9"/>
        <v>1.72</v>
      </c>
      <c r="M21" s="34">
        <f t="shared" si="7"/>
        <v>1.72</v>
      </c>
    </row>
    <row r="22" s="137" customFormat="1" ht="21.95" customHeight="1" spans="1:13">
      <c r="A22" s="92" t="s">
        <v>21</v>
      </c>
      <c r="B22" s="26">
        <f t="shared" ref="B22:L22" si="10">SUM(B23:B28)-B23</f>
        <v>1622</v>
      </c>
      <c r="C22" s="26">
        <f t="shared" si="10"/>
        <v>2943</v>
      </c>
      <c r="D22" s="26"/>
      <c r="E22" s="26">
        <f t="shared" si="10"/>
        <v>127.14</v>
      </c>
      <c r="F22" s="26">
        <f t="shared" si="10"/>
        <v>46.72</v>
      </c>
      <c r="G22" s="26">
        <f t="shared" si="10"/>
        <v>80.42</v>
      </c>
      <c r="H22" s="26">
        <f t="shared" si="10"/>
        <v>80.42</v>
      </c>
      <c r="I22" s="26">
        <f t="shared" si="10"/>
        <v>66.85</v>
      </c>
      <c r="J22" s="26">
        <f t="shared" si="10"/>
        <v>13.57</v>
      </c>
      <c r="K22" s="216">
        <f>SUM(K23:K28)</f>
        <v>-1.41</v>
      </c>
      <c r="L22" s="216">
        <f t="shared" ref="K22:M22" si="11">SUM(L23:L28)</f>
        <v>92.58</v>
      </c>
      <c r="M22" s="216">
        <f>SUM(M23:M28)-M23</f>
        <v>93.99</v>
      </c>
    </row>
    <row r="23" s="186" customFormat="1" ht="21.95" customHeight="1" spans="1:13">
      <c r="A23" s="97" t="s">
        <v>22</v>
      </c>
      <c r="B23" s="25">
        <f t="shared" ref="B23:L23" si="12">SUM(B24:B25)</f>
        <v>0</v>
      </c>
      <c r="C23" s="25">
        <f t="shared" si="12"/>
        <v>0</v>
      </c>
      <c r="D23" s="38"/>
      <c r="E23" s="25">
        <f t="shared" si="12"/>
        <v>0</v>
      </c>
      <c r="F23" s="25">
        <f t="shared" si="12"/>
        <v>0</v>
      </c>
      <c r="G23" s="25">
        <f t="shared" si="12"/>
        <v>0</v>
      </c>
      <c r="H23" s="25">
        <f t="shared" si="12"/>
        <v>0</v>
      </c>
      <c r="I23" s="25">
        <f t="shared" si="12"/>
        <v>0</v>
      </c>
      <c r="J23" s="25">
        <f t="shared" si="12"/>
        <v>0</v>
      </c>
      <c r="K23" s="25">
        <v>-1.41</v>
      </c>
      <c r="L23" s="56">
        <f>G23+J23+K23</f>
        <v>-1.41</v>
      </c>
      <c r="M23" s="56">
        <v>0</v>
      </c>
    </row>
    <row r="24" s="186" customFormat="1" ht="27" customHeight="1" spans="1:13">
      <c r="A24" s="217" t="s">
        <v>23</v>
      </c>
      <c r="B24" s="25">
        <v>0</v>
      </c>
      <c r="C24" s="213">
        <v>0</v>
      </c>
      <c r="D24" s="38">
        <v>0.3</v>
      </c>
      <c r="E24" s="214">
        <f t="shared" si="8"/>
        <v>0</v>
      </c>
      <c r="F24" s="214">
        <f t="shared" si="3"/>
        <v>0</v>
      </c>
      <c r="G24" s="214">
        <f t="shared" si="4"/>
        <v>0</v>
      </c>
      <c r="H24" s="39">
        <f t="shared" si="5"/>
        <v>0</v>
      </c>
      <c r="I24" s="231">
        <v>0</v>
      </c>
      <c r="J24" s="56">
        <f t="shared" si="6"/>
        <v>0</v>
      </c>
      <c r="K24" s="63"/>
      <c r="L24" s="56">
        <f t="shared" ref="L24:L28" si="13">G24+J24+K24</f>
        <v>0</v>
      </c>
      <c r="M24" s="56">
        <f t="shared" si="7"/>
        <v>0</v>
      </c>
    </row>
    <row r="25" s="186" customFormat="1" ht="25" customHeight="1" spans="1:13">
      <c r="A25" s="217" t="s">
        <v>24</v>
      </c>
      <c r="B25" s="25">
        <v>0</v>
      </c>
      <c r="C25" s="213">
        <v>0</v>
      </c>
      <c r="D25" s="38">
        <v>0.3</v>
      </c>
      <c r="E25" s="214">
        <f t="shared" si="8"/>
        <v>0</v>
      </c>
      <c r="F25" s="214">
        <f t="shared" si="3"/>
        <v>0</v>
      </c>
      <c r="G25" s="214">
        <f t="shared" si="4"/>
        <v>0</v>
      </c>
      <c r="H25" s="39">
        <f t="shared" si="5"/>
        <v>0</v>
      </c>
      <c r="I25" s="231">
        <v>0</v>
      </c>
      <c r="J25" s="56">
        <f t="shared" si="6"/>
        <v>0</v>
      </c>
      <c r="K25" s="63"/>
      <c r="L25" s="56">
        <f t="shared" si="13"/>
        <v>0</v>
      </c>
      <c r="M25" s="56">
        <f t="shared" si="7"/>
        <v>0</v>
      </c>
    </row>
    <row r="26" s="137" customFormat="1" ht="21.95" customHeight="1" spans="1:13">
      <c r="A26" s="97" t="s">
        <v>25</v>
      </c>
      <c r="B26" s="25">
        <v>0</v>
      </c>
      <c r="C26" s="218">
        <v>0</v>
      </c>
      <c r="D26" s="38">
        <v>0.3</v>
      </c>
      <c r="E26" s="214">
        <f t="shared" si="8"/>
        <v>0</v>
      </c>
      <c r="F26" s="214">
        <f t="shared" si="3"/>
        <v>0</v>
      </c>
      <c r="G26" s="214">
        <f t="shared" si="4"/>
        <v>0</v>
      </c>
      <c r="H26" s="39">
        <f t="shared" si="5"/>
        <v>0</v>
      </c>
      <c r="I26" s="231">
        <v>0</v>
      </c>
      <c r="J26" s="56">
        <f t="shared" si="6"/>
        <v>0</v>
      </c>
      <c r="K26" s="23"/>
      <c r="L26" s="56">
        <f t="shared" si="13"/>
        <v>0</v>
      </c>
      <c r="M26" s="56">
        <f t="shared" si="7"/>
        <v>0</v>
      </c>
    </row>
    <row r="27" s="186" customFormat="1" ht="21.95" customHeight="1" spans="1:13">
      <c r="A27" s="97" t="s">
        <v>26</v>
      </c>
      <c r="B27" s="25">
        <v>1412</v>
      </c>
      <c r="C27" s="218">
        <v>2636</v>
      </c>
      <c r="D27" s="38">
        <v>0.3</v>
      </c>
      <c r="E27" s="214">
        <f t="shared" si="8"/>
        <v>113.88</v>
      </c>
      <c r="F27" s="214">
        <f t="shared" si="3"/>
        <v>40.67</v>
      </c>
      <c r="G27" s="214">
        <f t="shared" si="4"/>
        <v>73.21</v>
      </c>
      <c r="H27" s="39">
        <f t="shared" si="5"/>
        <v>73.21</v>
      </c>
      <c r="I27" s="232">
        <v>58.91</v>
      </c>
      <c r="J27" s="56">
        <f t="shared" si="6"/>
        <v>14.3</v>
      </c>
      <c r="K27" s="23"/>
      <c r="L27" s="56">
        <f t="shared" ref="L27:L35" si="14">G27+J27+K27</f>
        <v>87.51</v>
      </c>
      <c r="M27" s="56">
        <f t="shared" si="7"/>
        <v>87.51</v>
      </c>
    </row>
    <row r="28" s="186" customFormat="1" ht="21.95" customHeight="1" spans="1:13">
      <c r="A28" s="97" t="s">
        <v>27</v>
      </c>
      <c r="B28" s="25">
        <v>210</v>
      </c>
      <c r="C28" s="218">
        <v>307</v>
      </c>
      <c r="D28" s="38">
        <v>0.3</v>
      </c>
      <c r="E28" s="214">
        <f t="shared" si="8"/>
        <v>13.26</v>
      </c>
      <c r="F28" s="214">
        <f t="shared" si="3"/>
        <v>6.05</v>
      </c>
      <c r="G28" s="214">
        <f t="shared" si="4"/>
        <v>7.21</v>
      </c>
      <c r="H28" s="39">
        <f t="shared" si="5"/>
        <v>7.21</v>
      </c>
      <c r="I28" s="232">
        <v>7.94</v>
      </c>
      <c r="J28" s="56">
        <f t="shared" si="6"/>
        <v>-0.73</v>
      </c>
      <c r="K28" s="23"/>
      <c r="L28" s="56">
        <f t="shared" si="13"/>
        <v>6.48</v>
      </c>
      <c r="M28" s="56">
        <f t="shared" si="7"/>
        <v>6.48</v>
      </c>
    </row>
    <row r="29" s="186" customFormat="1" ht="21.95" customHeight="1" spans="1:13">
      <c r="A29" s="92" t="s">
        <v>28</v>
      </c>
      <c r="B29" s="26">
        <f t="shared" ref="B29:M29" si="15">SUM(B30:B35)</f>
        <v>10271</v>
      </c>
      <c r="C29" s="26">
        <f t="shared" si="15"/>
        <v>12336</v>
      </c>
      <c r="D29" s="26"/>
      <c r="E29" s="26">
        <f t="shared" si="15"/>
        <v>1554.67</v>
      </c>
      <c r="F29" s="26">
        <f t="shared" si="15"/>
        <v>295.81</v>
      </c>
      <c r="G29" s="26">
        <f t="shared" si="15"/>
        <v>1258.86</v>
      </c>
      <c r="H29" s="26">
        <f t="shared" si="15"/>
        <v>1258.86</v>
      </c>
      <c r="I29" s="26">
        <f t="shared" si="15"/>
        <v>1217.66</v>
      </c>
      <c r="J29" s="26">
        <f t="shared" si="15"/>
        <v>41.1999999999999</v>
      </c>
      <c r="K29" s="26">
        <f t="shared" si="15"/>
        <v>1.41</v>
      </c>
      <c r="L29" s="26">
        <f t="shared" si="15"/>
        <v>1301.47</v>
      </c>
      <c r="M29" s="26">
        <f t="shared" si="15"/>
        <v>1301.47</v>
      </c>
    </row>
    <row r="30" s="186" customFormat="1" ht="21.95" customHeight="1" spans="1:13">
      <c r="A30" s="97" t="s">
        <v>29</v>
      </c>
      <c r="B30" s="25">
        <v>1236</v>
      </c>
      <c r="C30" s="213">
        <v>1547</v>
      </c>
      <c r="D30" s="38">
        <v>0.85</v>
      </c>
      <c r="E30" s="214">
        <f t="shared" si="8"/>
        <v>189.35</v>
      </c>
      <c r="F30" s="214">
        <f t="shared" si="3"/>
        <v>35.6</v>
      </c>
      <c r="G30" s="214">
        <f t="shared" si="4"/>
        <v>153.75</v>
      </c>
      <c r="H30" s="39">
        <f t="shared" si="5"/>
        <v>153.75</v>
      </c>
      <c r="I30" s="232">
        <v>146.21</v>
      </c>
      <c r="J30" s="56">
        <f t="shared" si="6"/>
        <v>7.53999999999999</v>
      </c>
      <c r="K30" s="23"/>
      <c r="L30" s="56">
        <f t="shared" si="14"/>
        <v>161.29</v>
      </c>
      <c r="M30" s="56">
        <f t="shared" si="7"/>
        <v>161.29</v>
      </c>
    </row>
    <row r="31" s="186" customFormat="1" ht="21.95" customHeight="1" spans="1:13">
      <c r="A31" s="97" t="s">
        <v>30</v>
      </c>
      <c r="B31" s="25">
        <v>413</v>
      </c>
      <c r="C31" s="213">
        <v>609</v>
      </c>
      <c r="D31" s="38">
        <v>0.85</v>
      </c>
      <c r="E31" s="214">
        <f t="shared" si="8"/>
        <v>74.54</v>
      </c>
      <c r="F31" s="214">
        <f t="shared" si="3"/>
        <v>11.89</v>
      </c>
      <c r="G31" s="214">
        <f t="shared" si="4"/>
        <v>62.65</v>
      </c>
      <c r="H31" s="39">
        <f t="shared" si="5"/>
        <v>62.65</v>
      </c>
      <c r="I31" s="232">
        <v>54.71</v>
      </c>
      <c r="J31" s="56">
        <f t="shared" si="6"/>
        <v>7.94</v>
      </c>
      <c r="K31" s="23">
        <v>1.41</v>
      </c>
      <c r="L31" s="56">
        <f t="shared" si="14"/>
        <v>72</v>
      </c>
      <c r="M31" s="56">
        <f t="shared" si="7"/>
        <v>72</v>
      </c>
    </row>
    <row r="32" s="186" customFormat="1" ht="21.95" customHeight="1" spans="1:13">
      <c r="A32" s="97" t="s">
        <v>31</v>
      </c>
      <c r="B32" s="25">
        <v>169</v>
      </c>
      <c r="C32" s="213">
        <v>239</v>
      </c>
      <c r="D32" s="38">
        <v>0.85</v>
      </c>
      <c r="E32" s="214">
        <f t="shared" si="8"/>
        <v>29.25</v>
      </c>
      <c r="F32" s="214">
        <f t="shared" si="3"/>
        <v>4.87</v>
      </c>
      <c r="G32" s="214">
        <f t="shared" si="4"/>
        <v>24.38</v>
      </c>
      <c r="H32" s="39">
        <f t="shared" si="5"/>
        <v>24.38</v>
      </c>
      <c r="I32" s="232">
        <v>23.6</v>
      </c>
      <c r="J32" s="56">
        <f t="shared" si="6"/>
        <v>0.779999999999998</v>
      </c>
      <c r="K32" s="23"/>
      <c r="L32" s="56">
        <f t="shared" si="14"/>
        <v>25.16</v>
      </c>
      <c r="M32" s="56">
        <f t="shared" si="7"/>
        <v>25.16</v>
      </c>
    </row>
    <row r="33" s="186" customFormat="1" ht="21.95" customHeight="1" spans="1:13">
      <c r="A33" s="97" t="s">
        <v>32</v>
      </c>
      <c r="B33" s="25">
        <v>1158</v>
      </c>
      <c r="C33" s="213">
        <v>1261</v>
      </c>
      <c r="D33" s="38">
        <v>1</v>
      </c>
      <c r="E33" s="214">
        <f t="shared" si="8"/>
        <v>181.58</v>
      </c>
      <c r="F33" s="214">
        <f t="shared" si="3"/>
        <v>33.35</v>
      </c>
      <c r="G33" s="214">
        <f t="shared" si="4"/>
        <v>148.23</v>
      </c>
      <c r="H33" s="39">
        <f t="shared" si="5"/>
        <v>148.23</v>
      </c>
      <c r="I33" s="232">
        <v>152.93</v>
      </c>
      <c r="J33" s="56">
        <f t="shared" si="6"/>
        <v>-4.69999999999999</v>
      </c>
      <c r="K33" s="23"/>
      <c r="L33" s="56">
        <f t="shared" si="14"/>
        <v>143.53</v>
      </c>
      <c r="M33" s="56">
        <f t="shared" si="7"/>
        <v>143.53</v>
      </c>
    </row>
    <row r="34" s="186" customFormat="1" ht="21.95" customHeight="1" spans="1:13">
      <c r="A34" s="97" t="s">
        <v>33</v>
      </c>
      <c r="B34" s="25">
        <v>704</v>
      </c>
      <c r="C34" s="213">
        <v>811</v>
      </c>
      <c r="D34" s="38">
        <v>1</v>
      </c>
      <c r="E34" s="214">
        <f t="shared" si="8"/>
        <v>116.78</v>
      </c>
      <c r="F34" s="214">
        <f t="shared" si="3"/>
        <v>20.28</v>
      </c>
      <c r="G34" s="214">
        <f t="shared" si="4"/>
        <v>96.5</v>
      </c>
      <c r="H34" s="39">
        <f t="shared" si="5"/>
        <v>96.5</v>
      </c>
      <c r="I34" s="232">
        <v>98.92</v>
      </c>
      <c r="J34" s="56">
        <f t="shared" si="6"/>
        <v>-2.42</v>
      </c>
      <c r="K34" s="23"/>
      <c r="L34" s="56">
        <f t="shared" si="14"/>
        <v>94.08</v>
      </c>
      <c r="M34" s="56">
        <f t="shared" si="7"/>
        <v>94.08</v>
      </c>
    </row>
    <row r="35" s="186" customFormat="1" ht="21.95" customHeight="1" spans="1:13">
      <c r="A35" s="97" t="s">
        <v>34</v>
      </c>
      <c r="B35" s="25">
        <v>6591</v>
      </c>
      <c r="C35" s="213">
        <v>7869</v>
      </c>
      <c r="D35" s="38">
        <v>0.85</v>
      </c>
      <c r="E35" s="214">
        <f t="shared" si="8"/>
        <v>963.17</v>
      </c>
      <c r="F35" s="214">
        <f t="shared" si="3"/>
        <v>189.82</v>
      </c>
      <c r="G35" s="214">
        <f t="shared" si="4"/>
        <v>773.35</v>
      </c>
      <c r="H35" s="39">
        <f t="shared" si="5"/>
        <v>773.35</v>
      </c>
      <c r="I35" s="232">
        <v>741.29</v>
      </c>
      <c r="J35" s="56">
        <f t="shared" si="6"/>
        <v>32.0599999999999</v>
      </c>
      <c r="K35" s="23"/>
      <c r="L35" s="56">
        <f t="shared" si="14"/>
        <v>805.41</v>
      </c>
      <c r="M35" s="56">
        <f t="shared" si="7"/>
        <v>805.41</v>
      </c>
    </row>
    <row r="36" s="186" customFormat="1" ht="21.95" customHeight="1" spans="1:13">
      <c r="A36" s="109" t="s">
        <v>35</v>
      </c>
      <c r="B36" s="26">
        <f t="shared" ref="B36:M36" si="16">SUM(B37:B41)</f>
        <v>30836</v>
      </c>
      <c r="C36" s="26">
        <f t="shared" si="16"/>
        <v>57642</v>
      </c>
      <c r="D36" s="26"/>
      <c r="E36" s="26">
        <f t="shared" si="16"/>
        <v>2490.13</v>
      </c>
      <c r="F36" s="26">
        <f t="shared" si="16"/>
        <v>888.08</v>
      </c>
      <c r="G36" s="26">
        <f t="shared" si="16"/>
        <v>1602.05</v>
      </c>
      <c r="H36" s="26">
        <f t="shared" si="16"/>
        <v>1602.05</v>
      </c>
      <c r="I36" s="26">
        <f t="shared" si="16"/>
        <v>1394.16</v>
      </c>
      <c r="J36" s="26">
        <f t="shared" si="16"/>
        <v>207.89</v>
      </c>
      <c r="K36" s="26">
        <f t="shared" si="16"/>
        <v>0</v>
      </c>
      <c r="L36" s="26">
        <f t="shared" si="16"/>
        <v>1809.94</v>
      </c>
      <c r="M36" s="26">
        <f t="shared" si="16"/>
        <v>1809.94</v>
      </c>
    </row>
    <row r="37" s="186" customFormat="1" ht="21.95" customHeight="1" spans="1:13">
      <c r="A37" s="97" t="s">
        <v>36</v>
      </c>
      <c r="B37" s="25">
        <v>1600</v>
      </c>
      <c r="C37" s="213">
        <v>2582</v>
      </c>
      <c r="D37" s="38">
        <v>0.3</v>
      </c>
      <c r="E37" s="214">
        <f t="shared" si="8"/>
        <v>111.54</v>
      </c>
      <c r="F37" s="214">
        <f t="shared" si="3"/>
        <v>46.08</v>
      </c>
      <c r="G37" s="214">
        <f t="shared" si="4"/>
        <v>65.46</v>
      </c>
      <c r="H37" s="39">
        <f t="shared" si="5"/>
        <v>65.46</v>
      </c>
      <c r="I37" s="232">
        <v>57.04</v>
      </c>
      <c r="J37" s="56">
        <f t="shared" si="6"/>
        <v>8.42000000000001</v>
      </c>
      <c r="K37" s="23"/>
      <c r="L37" s="56">
        <f t="shared" ref="L37:L41" si="17">G37+J37+K37</f>
        <v>73.88</v>
      </c>
      <c r="M37" s="56">
        <f t="shared" si="7"/>
        <v>73.88</v>
      </c>
    </row>
    <row r="38" s="186" customFormat="1" ht="21.95" customHeight="1" spans="1:13">
      <c r="A38" s="97" t="s">
        <v>37</v>
      </c>
      <c r="B38" s="25">
        <v>10292</v>
      </c>
      <c r="C38" s="213">
        <v>19317</v>
      </c>
      <c r="D38" s="38">
        <v>0.3</v>
      </c>
      <c r="E38" s="214">
        <f t="shared" si="8"/>
        <v>834.49</v>
      </c>
      <c r="F38" s="214">
        <f t="shared" si="3"/>
        <v>296.41</v>
      </c>
      <c r="G38" s="214">
        <f t="shared" si="4"/>
        <v>538.08</v>
      </c>
      <c r="H38" s="39">
        <f t="shared" si="5"/>
        <v>538.08</v>
      </c>
      <c r="I38" s="232">
        <v>464.89</v>
      </c>
      <c r="J38" s="56">
        <f t="shared" si="6"/>
        <v>73.1899999999999</v>
      </c>
      <c r="K38" s="23"/>
      <c r="L38" s="56">
        <f t="shared" si="17"/>
        <v>611.27</v>
      </c>
      <c r="M38" s="56">
        <f t="shared" si="7"/>
        <v>611.27</v>
      </c>
    </row>
    <row r="39" s="186" customFormat="1" ht="21.95" customHeight="1" spans="1:13">
      <c r="A39" s="97" t="s">
        <v>38</v>
      </c>
      <c r="B39" s="25">
        <v>3716</v>
      </c>
      <c r="C39" s="213">
        <v>7483</v>
      </c>
      <c r="D39" s="38">
        <v>0.3</v>
      </c>
      <c r="E39" s="214">
        <f t="shared" si="8"/>
        <v>323.27</v>
      </c>
      <c r="F39" s="214">
        <f t="shared" si="3"/>
        <v>107.02</v>
      </c>
      <c r="G39" s="214">
        <f t="shared" si="4"/>
        <v>216.25</v>
      </c>
      <c r="H39" s="39">
        <f t="shared" si="5"/>
        <v>216.25</v>
      </c>
      <c r="I39" s="232">
        <v>189.53</v>
      </c>
      <c r="J39" s="56">
        <f t="shared" si="6"/>
        <v>26.72</v>
      </c>
      <c r="K39" s="23"/>
      <c r="L39" s="56">
        <f t="shared" si="17"/>
        <v>242.97</v>
      </c>
      <c r="M39" s="56">
        <f t="shared" si="7"/>
        <v>242.97</v>
      </c>
    </row>
    <row r="40" s="186" customFormat="1" ht="21.95" customHeight="1" spans="1:13">
      <c r="A40" s="97" t="s">
        <v>39</v>
      </c>
      <c r="B40" s="25">
        <v>1459</v>
      </c>
      <c r="C40" s="213">
        <v>2754</v>
      </c>
      <c r="D40" s="38">
        <v>0.3</v>
      </c>
      <c r="E40" s="214">
        <f t="shared" si="8"/>
        <v>118.97</v>
      </c>
      <c r="F40" s="214">
        <f t="shared" si="3"/>
        <v>42.02</v>
      </c>
      <c r="G40" s="214">
        <f t="shared" si="4"/>
        <v>76.95</v>
      </c>
      <c r="H40" s="39">
        <f t="shared" si="5"/>
        <v>76.95</v>
      </c>
      <c r="I40" s="232">
        <v>64.8</v>
      </c>
      <c r="J40" s="56">
        <f t="shared" si="6"/>
        <v>12.15</v>
      </c>
      <c r="K40" s="23"/>
      <c r="L40" s="56">
        <f t="shared" si="17"/>
        <v>89.1</v>
      </c>
      <c r="M40" s="56">
        <f t="shared" si="7"/>
        <v>89.1</v>
      </c>
    </row>
    <row r="41" s="186" customFormat="1" ht="21.95" customHeight="1" spans="1:13">
      <c r="A41" s="97" t="s">
        <v>40</v>
      </c>
      <c r="B41" s="25">
        <v>13769</v>
      </c>
      <c r="C41" s="213">
        <v>25506</v>
      </c>
      <c r="D41" s="38">
        <v>0.3</v>
      </c>
      <c r="E41" s="214">
        <f t="shared" si="8"/>
        <v>1101.86</v>
      </c>
      <c r="F41" s="214">
        <f t="shared" si="3"/>
        <v>396.55</v>
      </c>
      <c r="G41" s="214">
        <f t="shared" si="4"/>
        <v>705.31</v>
      </c>
      <c r="H41" s="39">
        <f t="shared" si="5"/>
        <v>705.31</v>
      </c>
      <c r="I41" s="232">
        <v>617.9</v>
      </c>
      <c r="J41" s="56">
        <f t="shared" si="6"/>
        <v>87.41</v>
      </c>
      <c r="K41" s="23"/>
      <c r="L41" s="56">
        <f t="shared" si="17"/>
        <v>792.72</v>
      </c>
      <c r="M41" s="56">
        <f t="shared" si="7"/>
        <v>792.72</v>
      </c>
    </row>
    <row r="42" s="186" customFormat="1" ht="21.95" customHeight="1" spans="1:13">
      <c r="A42" s="92" t="s">
        <v>41</v>
      </c>
      <c r="B42" s="26">
        <f t="shared" ref="B42:M42" si="18">SUM(B43:B45)</f>
        <v>1801</v>
      </c>
      <c r="C42" s="26">
        <f t="shared" si="18"/>
        <v>3431</v>
      </c>
      <c r="D42" s="26"/>
      <c r="E42" s="26">
        <f t="shared" si="18"/>
        <v>419.96</v>
      </c>
      <c r="F42" s="26">
        <f t="shared" si="18"/>
        <v>51.87</v>
      </c>
      <c r="G42" s="26">
        <f t="shared" si="18"/>
        <v>368.09</v>
      </c>
      <c r="H42" s="26">
        <f t="shared" si="18"/>
        <v>368.09</v>
      </c>
      <c r="I42" s="26">
        <f t="shared" si="18"/>
        <v>297.23</v>
      </c>
      <c r="J42" s="26">
        <f t="shared" si="18"/>
        <v>70.86</v>
      </c>
      <c r="K42" s="26">
        <f t="shared" si="18"/>
        <v>0</v>
      </c>
      <c r="L42" s="26">
        <f t="shared" si="18"/>
        <v>438.95</v>
      </c>
      <c r="M42" s="26">
        <f t="shared" si="18"/>
        <v>438.95</v>
      </c>
    </row>
    <row r="43" s="186" customFormat="1" ht="21.95" customHeight="1" spans="1:13">
      <c r="A43" s="97" t="s">
        <v>42</v>
      </c>
      <c r="B43" s="25">
        <v>458</v>
      </c>
      <c r="C43" s="213">
        <v>863</v>
      </c>
      <c r="D43" s="38">
        <v>0.85</v>
      </c>
      <c r="E43" s="214">
        <f t="shared" si="8"/>
        <v>105.63</v>
      </c>
      <c r="F43" s="214">
        <f t="shared" si="3"/>
        <v>13.19</v>
      </c>
      <c r="G43" s="214">
        <f t="shared" si="4"/>
        <v>92.44</v>
      </c>
      <c r="H43" s="39">
        <f t="shared" si="5"/>
        <v>92.44</v>
      </c>
      <c r="I43" s="232">
        <v>73.7</v>
      </c>
      <c r="J43" s="56">
        <f t="shared" si="6"/>
        <v>18.74</v>
      </c>
      <c r="K43" s="56"/>
      <c r="L43" s="56">
        <f t="shared" ref="L43:L45" si="19">G43+J43+K43</f>
        <v>111.18</v>
      </c>
      <c r="M43" s="56">
        <f t="shared" si="7"/>
        <v>111.18</v>
      </c>
    </row>
    <row r="44" s="186" customFormat="1" ht="21.95" customHeight="1" spans="1:13">
      <c r="A44" s="97" t="s">
        <v>43</v>
      </c>
      <c r="B44" s="25">
        <v>384</v>
      </c>
      <c r="C44" s="213">
        <v>740</v>
      </c>
      <c r="D44" s="38">
        <v>0.85</v>
      </c>
      <c r="E44" s="214">
        <f t="shared" si="8"/>
        <v>90.58</v>
      </c>
      <c r="F44" s="214">
        <f t="shared" si="3"/>
        <v>11.06</v>
      </c>
      <c r="G44" s="214">
        <f t="shared" si="4"/>
        <v>79.52</v>
      </c>
      <c r="H44" s="39">
        <f t="shared" si="5"/>
        <v>79.52</v>
      </c>
      <c r="I44" s="232">
        <v>63.52</v>
      </c>
      <c r="J44" s="56">
        <f t="shared" si="6"/>
        <v>16</v>
      </c>
      <c r="K44" s="56"/>
      <c r="L44" s="56">
        <f t="shared" si="19"/>
        <v>95.52</v>
      </c>
      <c r="M44" s="56">
        <f t="shared" si="7"/>
        <v>95.52</v>
      </c>
    </row>
    <row r="45" s="186" customFormat="1" ht="21.95" customHeight="1" spans="1:13">
      <c r="A45" s="97" t="s">
        <v>44</v>
      </c>
      <c r="B45" s="25">
        <v>959</v>
      </c>
      <c r="C45" s="213">
        <v>1828</v>
      </c>
      <c r="D45" s="38">
        <v>0.85</v>
      </c>
      <c r="E45" s="214">
        <f t="shared" si="8"/>
        <v>223.75</v>
      </c>
      <c r="F45" s="214">
        <f t="shared" si="3"/>
        <v>27.62</v>
      </c>
      <c r="G45" s="214">
        <f t="shared" si="4"/>
        <v>196.13</v>
      </c>
      <c r="H45" s="39">
        <f t="shared" si="5"/>
        <v>196.13</v>
      </c>
      <c r="I45" s="232">
        <v>160.01</v>
      </c>
      <c r="J45" s="56">
        <f t="shared" si="6"/>
        <v>36.12</v>
      </c>
      <c r="K45" s="56"/>
      <c r="L45" s="56">
        <f t="shared" si="19"/>
        <v>232.25</v>
      </c>
      <c r="M45" s="56">
        <f t="shared" si="7"/>
        <v>232.25</v>
      </c>
    </row>
    <row r="46" s="137" customFormat="1" ht="21.95" customHeight="1" spans="1:13">
      <c r="A46" s="92" t="s">
        <v>45</v>
      </c>
      <c r="B46" s="26">
        <f t="shared" ref="B46:M46" si="20">SUM(B47:B49)-B47</f>
        <v>432</v>
      </c>
      <c r="C46" s="26">
        <f t="shared" si="20"/>
        <v>737</v>
      </c>
      <c r="D46" s="26"/>
      <c r="E46" s="26">
        <f t="shared" si="20"/>
        <v>90.21</v>
      </c>
      <c r="F46" s="26">
        <f t="shared" si="20"/>
        <v>12.44</v>
      </c>
      <c r="G46" s="26">
        <f t="shared" si="20"/>
        <v>77.77</v>
      </c>
      <c r="H46" s="26">
        <f t="shared" si="20"/>
        <v>77.77</v>
      </c>
      <c r="I46" s="26">
        <f t="shared" si="20"/>
        <v>73.41</v>
      </c>
      <c r="J46" s="26">
        <f t="shared" si="20"/>
        <v>4.36</v>
      </c>
      <c r="K46" s="26">
        <f t="shared" si="20"/>
        <v>0</v>
      </c>
      <c r="L46" s="26">
        <f t="shared" si="20"/>
        <v>82.13</v>
      </c>
      <c r="M46" s="26">
        <f t="shared" si="20"/>
        <v>82.13</v>
      </c>
    </row>
    <row r="47" s="186" customFormat="1" ht="21.95" customHeight="1" spans="1:13">
      <c r="A47" s="97" t="s">
        <v>46</v>
      </c>
      <c r="B47" s="25">
        <f t="shared" ref="B47:M47" si="21">B48</f>
        <v>172</v>
      </c>
      <c r="C47" s="25">
        <f t="shared" si="21"/>
        <v>287</v>
      </c>
      <c r="D47" s="25"/>
      <c r="E47" s="25">
        <f t="shared" si="21"/>
        <v>35.13</v>
      </c>
      <c r="F47" s="25">
        <f t="shared" si="21"/>
        <v>4.95</v>
      </c>
      <c r="G47" s="25">
        <f t="shared" si="21"/>
        <v>30.18</v>
      </c>
      <c r="H47" s="25">
        <f t="shared" si="21"/>
        <v>30.18</v>
      </c>
      <c r="I47" s="25">
        <f t="shared" si="21"/>
        <v>24.46</v>
      </c>
      <c r="J47" s="25">
        <f t="shared" si="21"/>
        <v>5.72</v>
      </c>
      <c r="K47" s="25">
        <f t="shared" si="21"/>
        <v>0</v>
      </c>
      <c r="L47" s="25">
        <f t="shared" si="21"/>
        <v>35.9</v>
      </c>
      <c r="M47" s="25">
        <f t="shared" si="21"/>
        <v>35.9</v>
      </c>
    </row>
    <row r="48" s="186" customFormat="1" ht="29.1" customHeight="1" spans="1:13">
      <c r="A48" s="97" t="s">
        <v>47</v>
      </c>
      <c r="B48" s="25">
        <v>172</v>
      </c>
      <c r="C48" s="213">
        <v>287</v>
      </c>
      <c r="D48" s="38">
        <v>0.85</v>
      </c>
      <c r="E48" s="214">
        <f t="shared" si="8"/>
        <v>35.13</v>
      </c>
      <c r="F48" s="214">
        <f t="shared" si="3"/>
        <v>4.95</v>
      </c>
      <c r="G48" s="214">
        <f t="shared" si="4"/>
        <v>30.18</v>
      </c>
      <c r="H48" s="39">
        <f t="shared" si="5"/>
        <v>30.18</v>
      </c>
      <c r="I48" s="232">
        <v>24.46</v>
      </c>
      <c r="J48" s="56">
        <f t="shared" si="6"/>
        <v>5.72</v>
      </c>
      <c r="K48" s="34"/>
      <c r="L48" s="56">
        <f t="shared" ref="L48:L52" si="22">G48+J48+K48</f>
        <v>35.9</v>
      </c>
      <c r="M48" s="56">
        <f t="shared" si="7"/>
        <v>35.9</v>
      </c>
    </row>
    <row r="49" s="186" customFormat="1" ht="21.95" customHeight="1" spans="1:13">
      <c r="A49" s="97" t="s">
        <v>48</v>
      </c>
      <c r="B49" s="25">
        <v>260</v>
      </c>
      <c r="C49" s="213">
        <v>450</v>
      </c>
      <c r="D49" s="38">
        <v>0.85</v>
      </c>
      <c r="E49" s="214">
        <f t="shared" si="8"/>
        <v>55.08</v>
      </c>
      <c r="F49" s="214">
        <f t="shared" si="3"/>
        <v>7.49</v>
      </c>
      <c r="G49" s="214">
        <f t="shared" si="4"/>
        <v>47.59</v>
      </c>
      <c r="H49" s="39">
        <f t="shared" si="5"/>
        <v>47.59</v>
      </c>
      <c r="I49" s="232">
        <v>48.95</v>
      </c>
      <c r="J49" s="56">
        <f t="shared" si="6"/>
        <v>-1.36000000000001</v>
      </c>
      <c r="K49" s="56"/>
      <c r="L49" s="56">
        <f t="shared" si="22"/>
        <v>46.23</v>
      </c>
      <c r="M49" s="56">
        <f t="shared" si="7"/>
        <v>46.23</v>
      </c>
    </row>
    <row r="50" s="137" customFormat="1" ht="21.95" customHeight="1" spans="1:13">
      <c r="A50" s="92" t="s">
        <v>49</v>
      </c>
      <c r="B50" s="26">
        <f t="shared" ref="B50:M50" si="23">SUM(B51:B52)</f>
        <v>8198</v>
      </c>
      <c r="C50" s="26">
        <f t="shared" si="23"/>
        <v>11455</v>
      </c>
      <c r="D50" s="26"/>
      <c r="E50" s="26">
        <f t="shared" si="23"/>
        <v>1649.52</v>
      </c>
      <c r="F50" s="26">
        <f t="shared" si="23"/>
        <v>236.1</v>
      </c>
      <c r="G50" s="26">
        <f t="shared" si="23"/>
        <v>1413.42</v>
      </c>
      <c r="H50" s="26">
        <f t="shared" si="23"/>
        <v>1413.42</v>
      </c>
      <c r="I50" s="26">
        <f t="shared" si="23"/>
        <v>1247.13</v>
      </c>
      <c r="J50" s="26">
        <f t="shared" si="23"/>
        <v>166.29</v>
      </c>
      <c r="K50" s="26">
        <f t="shared" si="23"/>
        <v>0</v>
      </c>
      <c r="L50" s="26">
        <f t="shared" si="23"/>
        <v>1579.71</v>
      </c>
      <c r="M50" s="26">
        <f t="shared" si="23"/>
        <v>1579.71</v>
      </c>
    </row>
    <row r="51" s="186" customFormat="1" ht="21.95" customHeight="1" spans="1:13">
      <c r="A51" s="97" t="s">
        <v>50</v>
      </c>
      <c r="B51" s="25">
        <v>2314</v>
      </c>
      <c r="C51" s="213">
        <v>3476</v>
      </c>
      <c r="D51" s="38">
        <v>1</v>
      </c>
      <c r="E51" s="214">
        <f t="shared" si="8"/>
        <v>500.54</v>
      </c>
      <c r="F51" s="214">
        <f t="shared" si="3"/>
        <v>66.64</v>
      </c>
      <c r="G51" s="214">
        <f t="shared" si="4"/>
        <v>433.9</v>
      </c>
      <c r="H51" s="39">
        <f t="shared" si="5"/>
        <v>433.9</v>
      </c>
      <c r="I51" s="232">
        <v>382.81</v>
      </c>
      <c r="J51" s="56">
        <f t="shared" si="6"/>
        <v>51.09</v>
      </c>
      <c r="K51" s="56"/>
      <c r="L51" s="56">
        <f t="shared" si="22"/>
        <v>484.99</v>
      </c>
      <c r="M51" s="56">
        <f t="shared" si="7"/>
        <v>484.99</v>
      </c>
    </row>
    <row r="52" s="186" customFormat="1" ht="21.95" customHeight="1" spans="1:13">
      <c r="A52" s="97" t="s">
        <v>51</v>
      </c>
      <c r="B52" s="25">
        <v>5884</v>
      </c>
      <c r="C52" s="213">
        <v>7979</v>
      </c>
      <c r="D52" s="38">
        <v>1</v>
      </c>
      <c r="E52" s="214">
        <f t="shared" si="8"/>
        <v>1148.98</v>
      </c>
      <c r="F52" s="214">
        <f t="shared" si="3"/>
        <v>169.46</v>
      </c>
      <c r="G52" s="214">
        <f t="shared" si="4"/>
        <v>979.52</v>
      </c>
      <c r="H52" s="39">
        <f t="shared" si="5"/>
        <v>979.52</v>
      </c>
      <c r="I52" s="232">
        <v>864.32</v>
      </c>
      <c r="J52" s="56">
        <f t="shared" si="6"/>
        <v>115.2</v>
      </c>
      <c r="K52" s="56"/>
      <c r="L52" s="56">
        <f t="shared" si="22"/>
        <v>1094.72</v>
      </c>
      <c r="M52" s="56">
        <f t="shared" si="7"/>
        <v>1094.72</v>
      </c>
    </row>
    <row r="53" s="137" customFormat="1" ht="21.95" customHeight="1" spans="1:13">
      <c r="A53" s="92" t="s">
        <v>52</v>
      </c>
      <c r="B53" s="26">
        <f t="shared" ref="B53:M53" si="24">SUM(B54:B58)-B54</f>
        <v>1804</v>
      </c>
      <c r="C53" s="26">
        <f t="shared" si="24"/>
        <v>3593</v>
      </c>
      <c r="D53" s="26"/>
      <c r="E53" s="26">
        <f t="shared" si="24"/>
        <v>336.3</v>
      </c>
      <c r="F53" s="26">
        <f t="shared" si="24"/>
        <v>51.96</v>
      </c>
      <c r="G53" s="26">
        <f t="shared" si="24"/>
        <v>284.34</v>
      </c>
      <c r="H53" s="26">
        <f t="shared" si="24"/>
        <v>284.34</v>
      </c>
      <c r="I53" s="26">
        <f t="shared" si="24"/>
        <v>222.99</v>
      </c>
      <c r="J53" s="26">
        <f t="shared" si="24"/>
        <v>61.35</v>
      </c>
      <c r="K53" s="26">
        <f t="shared" si="24"/>
        <v>0</v>
      </c>
      <c r="L53" s="26">
        <f t="shared" si="24"/>
        <v>345.69</v>
      </c>
      <c r="M53" s="26">
        <f t="shared" si="24"/>
        <v>345.69</v>
      </c>
    </row>
    <row r="54" s="186" customFormat="1" ht="21.95" customHeight="1" spans="1:13">
      <c r="A54" s="111" t="s">
        <v>53</v>
      </c>
      <c r="B54" s="25">
        <f t="shared" ref="B54:M54" si="25">B55+B56</f>
        <v>252</v>
      </c>
      <c r="C54" s="25">
        <f t="shared" si="25"/>
        <v>550</v>
      </c>
      <c r="D54" s="25"/>
      <c r="E54" s="25">
        <f t="shared" si="25"/>
        <v>51.48</v>
      </c>
      <c r="F54" s="25">
        <f t="shared" si="25"/>
        <v>7.26</v>
      </c>
      <c r="G54" s="25">
        <f t="shared" si="25"/>
        <v>44.22</v>
      </c>
      <c r="H54" s="25">
        <f t="shared" si="25"/>
        <v>44.22</v>
      </c>
      <c r="I54" s="25">
        <f t="shared" si="25"/>
        <v>35.12</v>
      </c>
      <c r="J54" s="25">
        <f t="shared" si="25"/>
        <v>9.1</v>
      </c>
      <c r="K54" s="25">
        <f t="shared" si="25"/>
        <v>0</v>
      </c>
      <c r="L54" s="25">
        <f t="shared" si="25"/>
        <v>53.32</v>
      </c>
      <c r="M54" s="25">
        <f t="shared" si="25"/>
        <v>53.32</v>
      </c>
    </row>
    <row r="55" s="182" customFormat="1" ht="27" customHeight="1" spans="1:13">
      <c r="A55" s="219" t="s">
        <v>54</v>
      </c>
      <c r="B55" s="25">
        <v>29</v>
      </c>
      <c r="C55" s="213">
        <v>57</v>
      </c>
      <c r="D55" s="38">
        <v>0.65</v>
      </c>
      <c r="E55" s="214">
        <f t="shared" si="8"/>
        <v>5.34</v>
      </c>
      <c r="F55" s="214">
        <f t="shared" si="3"/>
        <v>0.84</v>
      </c>
      <c r="G55" s="214">
        <f t="shared" si="4"/>
        <v>4.5</v>
      </c>
      <c r="H55" s="39">
        <f t="shared" si="5"/>
        <v>4.5</v>
      </c>
      <c r="I55" s="232">
        <v>4.53</v>
      </c>
      <c r="J55" s="56">
        <f t="shared" si="6"/>
        <v>-0.0300000000000002</v>
      </c>
      <c r="K55" s="34"/>
      <c r="L55" s="56">
        <f t="shared" ref="L55:L58" si="26">G55+J55+K55</f>
        <v>4.47</v>
      </c>
      <c r="M55" s="56">
        <f t="shared" si="7"/>
        <v>4.47</v>
      </c>
    </row>
    <row r="56" s="182" customFormat="1" ht="27" customHeight="1" spans="1:13">
      <c r="A56" s="220" t="s">
        <v>55</v>
      </c>
      <c r="B56" s="25">
        <v>223</v>
      </c>
      <c r="C56" s="213">
        <v>493</v>
      </c>
      <c r="D56" s="38">
        <v>0.65</v>
      </c>
      <c r="E56" s="214">
        <f t="shared" si="8"/>
        <v>46.14</v>
      </c>
      <c r="F56" s="214">
        <f t="shared" si="3"/>
        <v>6.42</v>
      </c>
      <c r="G56" s="214">
        <f t="shared" si="4"/>
        <v>39.72</v>
      </c>
      <c r="H56" s="39">
        <f t="shared" si="5"/>
        <v>39.72</v>
      </c>
      <c r="I56" s="232">
        <v>30.59</v>
      </c>
      <c r="J56" s="56">
        <f t="shared" si="6"/>
        <v>9.13</v>
      </c>
      <c r="K56" s="34"/>
      <c r="L56" s="56">
        <f t="shared" si="26"/>
        <v>48.85</v>
      </c>
      <c r="M56" s="56">
        <f t="shared" si="7"/>
        <v>48.85</v>
      </c>
    </row>
    <row r="57" s="186" customFormat="1" ht="21.95" customHeight="1" spans="1:13">
      <c r="A57" s="97" t="s">
        <v>56</v>
      </c>
      <c r="B57" s="25">
        <v>942</v>
      </c>
      <c r="C57" s="213">
        <v>1870</v>
      </c>
      <c r="D57" s="38">
        <v>0.65</v>
      </c>
      <c r="E57" s="214">
        <f t="shared" si="8"/>
        <v>175.03</v>
      </c>
      <c r="F57" s="214">
        <f t="shared" si="3"/>
        <v>27.13</v>
      </c>
      <c r="G57" s="214">
        <f t="shared" si="4"/>
        <v>147.9</v>
      </c>
      <c r="H57" s="39">
        <f t="shared" si="5"/>
        <v>147.9</v>
      </c>
      <c r="I57" s="232">
        <v>115.12</v>
      </c>
      <c r="J57" s="56">
        <f t="shared" si="6"/>
        <v>32.78</v>
      </c>
      <c r="K57" s="56"/>
      <c r="L57" s="56">
        <f t="shared" si="26"/>
        <v>180.68</v>
      </c>
      <c r="M57" s="56">
        <f t="shared" si="7"/>
        <v>180.68</v>
      </c>
    </row>
    <row r="58" s="186" customFormat="1" ht="21.95" customHeight="1" spans="1:13">
      <c r="A58" s="97" t="s">
        <v>57</v>
      </c>
      <c r="B58" s="25">
        <v>610</v>
      </c>
      <c r="C58" s="213">
        <v>1173</v>
      </c>
      <c r="D58" s="38">
        <v>0.65</v>
      </c>
      <c r="E58" s="214">
        <f t="shared" si="8"/>
        <v>109.79</v>
      </c>
      <c r="F58" s="214">
        <f t="shared" si="3"/>
        <v>17.57</v>
      </c>
      <c r="G58" s="214">
        <f t="shared" si="4"/>
        <v>92.22</v>
      </c>
      <c r="H58" s="39">
        <f t="shared" si="5"/>
        <v>92.22</v>
      </c>
      <c r="I58" s="232">
        <v>72.75</v>
      </c>
      <c r="J58" s="56">
        <f t="shared" si="6"/>
        <v>19.47</v>
      </c>
      <c r="K58" s="56"/>
      <c r="L58" s="56">
        <f t="shared" si="26"/>
        <v>111.69</v>
      </c>
      <c r="M58" s="56">
        <f t="shared" si="7"/>
        <v>111.69</v>
      </c>
    </row>
    <row r="59" s="186" customFormat="1" ht="21.95" customHeight="1" spans="1:13">
      <c r="A59" s="92" t="s">
        <v>58</v>
      </c>
      <c r="B59" s="26">
        <f t="shared" ref="B59:M59" si="27">SUM(B60:B63)-B60</f>
        <v>457</v>
      </c>
      <c r="C59" s="26">
        <f t="shared" si="27"/>
        <v>548</v>
      </c>
      <c r="D59" s="26"/>
      <c r="E59" s="26">
        <f t="shared" si="27"/>
        <v>78.91</v>
      </c>
      <c r="F59" s="26">
        <f t="shared" si="27"/>
        <v>13.16</v>
      </c>
      <c r="G59" s="26">
        <f t="shared" si="27"/>
        <v>65.75</v>
      </c>
      <c r="H59" s="26">
        <f t="shared" si="27"/>
        <v>65.75</v>
      </c>
      <c r="I59" s="26">
        <f t="shared" si="27"/>
        <v>67.42</v>
      </c>
      <c r="J59" s="26">
        <f t="shared" si="27"/>
        <v>-1.67</v>
      </c>
      <c r="K59" s="26">
        <f t="shared" si="27"/>
        <v>0</v>
      </c>
      <c r="L59" s="26">
        <f t="shared" si="27"/>
        <v>64.08</v>
      </c>
      <c r="M59" s="26">
        <f t="shared" si="27"/>
        <v>64.08</v>
      </c>
    </row>
    <row r="60" s="186" customFormat="1" ht="21.95" customHeight="1" spans="1:13">
      <c r="A60" s="111" t="s">
        <v>59</v>
      </c>
      <c r="B60" s="25">
        <f t="shared" ref="B60:M60" si="28">B61+B62</f>
        <v>172</v>
      </c>
      <c r="C60" s="25">
        <f t="shared" si="28"/>
        <v>189</v>
      </c>
      <c r="D60" s="25"/>
      <c r="E60" s="25">
        <f t="shared" si="28"/>
        <v>27.21</v>
      </c>
      <c r="F60" s="25">
        <f t="shared" si="28"/>
        <v>4.95</v>
      </c>
      <c r="G60" s="25">
        <f t="shared" si="28"/>
        <v>22.26</v>
      </c>
      <c r="H60" s="25">
        <f t="shared" si="28"/>
        <v>22.26</v>
      </c>
      <c r="I60" s="25">
        <f t="shared" si="28"/>
        <v>24.74</v>
      </c>
      <c r="J60" s="25">
        <f t="shared" si="28"/>
        <v>-2.48</v>
      </c>
      <c r="K60" s="25">
        <f t="shared" si="28"/>
        <v>0</v>
      </c>
      <c r="L60" s="25">
        <f t="shared" si="28"/>
        <v>19.78</v>
      </c>
      <c r="M60" s="25">
        <f t="shared" si="28"/>
        <v>19.78</v>
      </c>
    </row>
    <row r="61" s="182" customFormat="1" ht="21.95" customHeight="1" spans="1:13">
      <c r="A61" s="221" t="s">
        <v>60</v>
      </c>
      <c r="B61" s="25">
        <v>155</v>
      </c>
      <c r="C61" s="213">
        <v>171</v>
      </c>
      <c r="D61" s="38">
        <v>1</v>
      </c>
      <c r="E61" s="214">
        <f t="shared" si="8"/>
        <v>24.62</v>
      </c>
      <c r="F61" s="214">
        <f t="shared" si="3"/>
        <v>4.46</v>
      </c>
      <c r="G61" s="214">
        <f t="shared" si="4"/>
        <v>20.16</v>
      </c>
      <c r="H61" s="39">
        <f t="shared" si="5"/>
        <v>20.16</v>
      </c>
      <c r="I61" s="232">
        <v>22.46</v>
      </c>
      <c r="J61" s="56">
        <f t="shared" si="6"/>
        <v>-2.3</v>
      </c>
      <c r="K61" s="63"/>
      <c r="L61" s="56">
        <f t="shared" ref="L61:L65" si="29">G61+J61+K61</f>
        <v>17.86</v>
      </c>
      <c r="M61" s="56">
        <f t="shared" si="7"/>
        <v>17.86</v>
      </c>
    </row>
    <row r="62" s="182" customFormat="1" ht="21.95" customHeight="1" spans="1:13">
      <c r="A62" s="221" t="s">
        <v>61</v>
      </c>
      <c r="B62" s="25">
        <v>17</v>
      </c>
      <c r="C62" s="213">
        <v>18</v>
      </c>
      <c r="D62" s="38">
        <v>1</v>
      </c>
      <c r="E62" s="214">
        <f t="shared" si="8"/>
        <v>2.59</v>
      </c>
      <c r="F62" s="214">
        <f t="shared" si="3"/>
        <v>0.49</v>
      </c>
      <c r="G62" s="214">
        <f t="shared" si="4"/>
        <v>2.1</v>
      </c>
      <c r="H62" s="39">
        <f t="shared" si="5"/>
        <v>2.1</v>
      </c>
      <c r="I62" s="232">
        <v>2.28</v>
      </c>
      <c r="J62" s="56">
        <f t="shared" si="6"/>
        <v>-0.18</v>
      </c>
      <c r="K62" s="63"/>
      <c r="L62" s="56">
        <f t="shared" si="29"/>
        <v>1.92</v>
      </c>
      <c r="M62" s="56">
        <f t="shared" si="7"/>
        <v>1.92</v>
      </c>
    </row>
    <row r="63" s="186" customFormat="1" ht="21.95" customHeight="1" spans="1:13">
      <c r="A63" s="97" t="s">
        <v>62</v>
      </c>
      <c r="B63" s="25">
        <v>285</v>
      </c>
      <c r="C63" s="213">
        <v>359</v>
      </c>
      <c r="D63" s="38">
        <v>1</v>
      </c>
      <c r="E63" s="214">
        <f t="shared" si="8"/>
        <v>51.7</v>
      </c>
      <c r="F63" s="214">
        <f t="shared" si="3"/>
        <v>8.21</v>
      </c>
      <c r="G63" s="214">
        <f t="shared" si="4"/>
        <v>43.49</v>
      </c>
      <c r="H63" s="39">
        <f t="shared" si="5"/>
        <v>43.49</v>
      </c>
      <c r="I63" s="232">
        <v>42.68</v>
      </c>
      <c r="J63" s="56">
        <f t="shared" si="6"/>
        <v>0.810000000000002</v>
      </c>
      <c r="K63" s="23"/>
      <c r="L63" s="56">
        <f t="shared" si="29"/>
        <v>44.3</v>
      </c>
      <c r="M63" s="56">
        <f t="shared" si="7"/>
        <v>44.3</v>
      </c>
    </row>
    <row r="64" s="186" customFormat="1" ht="21.95" customHeight="1" spans="1:13">
      <c r="A64" s="92" t="s">
        <v>63</v>
      </c>
      <c r="B64" s="26">
        <v>6567</v>
      </c>
      <c r="C64" s="216">
        <v>14418</v>
      </c>
      <c r="D64" s="96">
        <v>0.3</v>
      </c>
      <c r="E64" s="177">
        <f t="shared" si="8"/>
        <v>622.86</v>
      </c>
      <c r="F64" s="177">
        <f t="shared" si="3"/>
        <v>189.13</v>
      </c>
      <c r="G64" s="177">
        <f t="shared" si="4"/>
        <v>433.73</v>
      </c>
      <c r="H64" s="37">
        <f t="shared" si="5"/>
        <v>433.73</v>
      </c>
      <c r="I64" s="233">
        <v>392.3</v>
      </c>
      <c r="J64" s="34">
        <f t="shared" si="6"/>
        <v>41.43</v>
      </c>
      <c r="K64" s="63"/>
      <c r="L64" s="34">
        <f t="shared" si="29"/>
        <v>475.16</v>
      </c>
      <c r="M64" s="34">
        <f t="shared" si="7"/>
        <v>475.16</v>
      </c>
    </row>
    <row r="65" s="186" customFormat="1" ht="21.95" customHeight="1" spans="1:13">
      <c r="A65" s="92" t="s">
        <v>64</v>
      </c>
      <c r="B65" s="26">
        <v>11083</v>
      </c>
      <c r="C65" s="216">
        <v>20858</v>
      </c>
      <c r="D65" s="96">
        <v>0.3</v>
      </c>
      <c r="E65" s="177">
        <f t="shared" si="8"/>
        <v>901.07</v>
      </c>
      <c r="F65" s="177">
        <f t="shared" si="3"/>
        <v>319.19</v>
      </c>
      <c r="G65" s="177">
        <f t="shared" si="4"/>
        <v>581.88</v>
      </c>
      <c r="H65" s="37">
        <f t="shared" si="5"/>
        <v>581.88</v>
      </c>
      <c r="I65" s="233">
        <v>481.71</v>
      </c>
      <c r="J65" s="34">
        <f t="shared" si="6"/>
        <v>100.17</v>
      </c>
      <c r="K65" s="63"/>
      <c r="L65" s="34">
        <f t="shared" si="29"/>
        <v>682.05</v>
      </c>
      <c r="M65" s="34">
        <f t="shared" si="7"/>
        <v>682.05</v>
      </c>
    </row>
    <row r="66" s="186" customFormat="1" ht="21.95" customHeight="1" spans="1:13">
      <c r="A66" s="92" t="s">
        <v>65</v>
      </c>
      <c r="B66" s="26">
        <f t="shared" ref="B66:M66" si="30">SUM(B67:B69)</f>
        <v>12271</v>
      </c>
      <c r="C66" s="26">
        <f t="shared" si="30"/>
        <v>21177</v>
      </c>
      <c r="D66" s="26"/>
      <c r="E66" s="26">
        <f t="shared" si="30"/>
        <v>914.84</v>
      </c>
      <c r="F66" s="26">
        <f t="shared" si="30"/>
        <v>353.41</v>
      </c>
      <c r="G66" s="26">
        <f t="shared" si="30"/>
        <v>561.43</v>
      </c>
      <c r="H66" s="26">
        <f t="shared" si="30"/>
        <v>561.43</v>
      </c>
      <c r="I66" s="26">
        <f t="shared" si="30"/>
        <v>483.54</v>
      </c>
      <c r="J66" s="26">
        <f t="shared" si="30"/>
        <v>77.8899999999999</v>
      </c>
      <c r="K66" s="26">
        <f t="shared" si="30"/>
        <v>0</v>
      </c>
      <c r="L66" s="26">
        <f t="shared" si="30"/>
        <v>639.32</v>
      </c>
      <c r="M66" s="26">
        <f t="shared" si="30"/>
        <v>639.32</v>
      </c>
    </row>
    <row r="67" s="186" customFormat="1" ht="21.95" customHeight="1" spans="1:13">
      <c r="A67" s="97" t="s">
        <v>66</v>
      </c>
      <c r="B67" s="25">
        <v>2661</v>
      </c>
      <c r="C67" s="213">
        <v>4820</v>
      </c>
      <c r="D67" s="38">
        <v>0.3</v>
      </c>
      <c r="E67" s="214">
        <f t="shared" si="8"/>
        <v>208.22</v>
      </c>
      <c r="F67" s="214">
        <f t="shared" si="3"/>
        <v>76.64</v>
      </c>
      <c r="G67" s="214">
        <f t="shared" si="4"/>
        <v>131.58</v>
      </c>
      <c r="H67" s="39">
        <f t="shared" si="5"/>
        <v>131.58</v>
      </c>
      <c r="I67" s="232">
        <v>115.61</v>
      </c>
      <c r="J67" s="56">
        <f t="shared" si="6"/>
        <v>15.97</v>
      </c>
      <c r="K67" s="56"/>
      <c r="L67" s="56">
        <f t="shared" ref="L67:L69" si="31">G67+J67+K67</f>
        <v>147.55</v>
      </c>
      <c r="M67" s="56">
        <f t="shared" si="7"/>
        <v>147.55</v>
      </c>
    </row>
    <row r="68" s="186" customFormat="1" ht="21.95" customHeight="1" spans="1:13">
      <c r="A68" s="97" t="s">
        <v>67</v>
      </c>
      <c r="B68" s="25">
        <v>1220</v>
      </c>
      <c r="C68" s="213">
        <v>2097</v>
      </c>
      <c r="D68" s="38">
        <v>0.3</v>
      </c>
      <c r="E68" s="214">
        <f t="shared" si="8"/>
        <v>90.59</v>
      </c>
      <c r="F68" s="214">
        <f t="shared" si="3"/>
        <v>35.14</v>
      </c>
      <c r="G68" s="214">
        <f t="shared" si="4"/>
        <v>55.45</v>
      </c>
      <c r="H68" s="39">
        <f t="shared" si="5"/>
        <v>55.45</v>
      </c>
      <c r="I68" s="232">
        <v>46.77</v>
      </c>
      <c r="J68" s="56">
        <f t="shared" si="6"/>
        <v>8.68</v>
      </c>
      <c r="K68" s="56"/>
      <c r="L68" s="56">
        <f t="shared" si="31"/>
        <v>64.13</v>
      </c>
      <c r="M68" s="56">
        <f t="shared" si="7"/>
        <v>64.13</v>
      </c>
    </row>
    <row r="69" s="186" customFormat="1" ht="21.95" customHeight="1" spans="1:13">
      <c r="A69" s="97" t="s">
        <v>68</v>
      </c>
      <c r="B69" s="25">
        <v>8390</v>
      </c>
      <c r="C69" s="213">
        <v>14260</v>
      </c>
      <c r="D69" s="38">
        <v>0.3</v>
      </c>
      <c r="E69" s="214">
        <f t="shared" si="8"/>
        <v>616.03</v>
      </c>
      <c r="F69" s="214">
        <f t="shared" si="3"/>
        <v>241.63</v>
      </c>
      <c r="G69" s="214">
        <f t="shared" si="4"/>
        <v>374.4</v>
      </c>
      <c r="H69" s="39">
        <f t="shared" si="5"/>
        <v>374.4</v>
      </c>
      <c r="I69" s="232">
        <v>321.16</v>
      </c>
      <c r="J69" s="56">
        <f t="shared" si="6"/>
        <v>53.24</v>
      </c>
      <c r="K69" s="56"/>
      <c r="L69" s="56">
        <f t="shared" si="31"/>
        <v>427.64</v>
      </c>
      <c r="M69" s="56">
        <f t="shared" si="7"/>
        <v>427.64</v>
      </c>
    </row>
    <row r="70" s="186" customFormat="1" ht="21.95" customHeight="1" spans="1:13">
      <c r="A70" s="92" t="s">
        <v>69</v>
      </c>
      <c r="B70" s="26">
        <f t="shared" ref="B70:M70" si="32">SUM(B71:B75)-B71</f>
        <v>1879</v>
      </c>
      <c r="C70" s="26">
        <f t="shared" si="32"/>
        <v>3032</v>
      </c>
      <c r="D70" s="26"/>
      <c r="E70" s="26">
        <f t="shared" si="32"/>
        <v>371.13</v>
      </c>
      <c r="F70" s="26">
        <f t="shared" si="32"/>
        <v>54.12</v>
      </c>
      <c r="G70" s="26">
        <f t="shared" si="32"/>
        <v>317.01</v>
      </c>
      <c r="H70" s="26">
        <f t="shared" si="32"/>
        <v>317.01</v>
      </c>
      <c r="I70" s="26">
        <f t="shared" si="32"/>
        <v>257.93</v>
      </c>
      <c r="J70" s="26">
        <f t="shared" si="32"/>
        <v>59.08</v>
      </c>
      <c r="K70" s="26">
        <f t="shared" si="32"/>
        <v>0</v>
      </c>
      <c r="L70" s="26">
        <f t="shared" si="32"/>
        <v>376.09</v>
      </c>
      <c r="M70" s="26">
        <f t="shared" si="32"/>
        <v>376.09</v>
      </c>
    </row>
    <row r="71" s="186" customFormat="1" ht="21.95" customHeight="1" spans="1:13">
      <c r="A71" s="97" t="s">
        <v>70</v>
      </c>
      <c r="B71" s="25">
        <f t="shared" ref="B71:M71" si="33">B72+B73</f>
        <v>332</v>
      </c>
      <c r="C71" s="25">
        <f t="shared" si="33"/>
        <v>572</v>
      </c>
      <c r="D71" s="25"/>
      <c r="E71" s="25">
        <f t="shared" si="33"/>
        <v>70.02</v>
      </c>
      <c r="F71" s="25">
        <f t="shared" si="33"/>
        <v>9.57</v>
      </c>
      <c r="G71" s="25">
        <f t="shared" si="33"/>
        <v>60.45</v>
      </c>
      <c r="H71" s="25">
        <f t="shared" si="33"/>
        <v>60.45</v>
      </c>
      <c r="I71" s="25">
        <f t="shared" si="33"/>
        <v>48.8</v>
      </c>
      <c r="J71" s="25">
        <f t="shared" si="33"/>
        <v>11.65</v>
      </c>
      <c r="K71" s="25">
        <f t="shared" si="33"/>
        <v>0</v>
      </c>
      <c r="L71" s="25">
        <f t="shared" si="33"/>
        <v>72.1</v>
      </c>
      <c r="M71" s="25">
        <f t="shared" si="33"/>
        <v>72.1</v>
      </c>
    </row>
    <row r="72" s="186" customFormat="1" ht="21.95" customHeight="1" spans="1:13">
      <c r="A72" s="221" t="s">
        <v>71</v>
      </c>
      <c r="B72" s="25">
        <v>104</v>
      </c>
      <c r="C72" s="213">
        <v>165</v>
      </c>
      <c r="D72" s="38">
        <v>0.85</v>
      </c>
      <c r="E72" s="214">
        <f t="shared" si="8"/>
        <v>20.2</v>
      </c>
      <c r="F72" s="214">
        <f t="shared" si="3"/>
        <v>3</v>
      </c>
      <c r="G72" s="214">
        <f t="shared" si="4"/>
        <v>17.2</v>
      </c>
      <c r="H72" s="39">
        <f>G72</f>
        <v>17.2</v>
      </c>
      <c r="I72" s="232">
        <v>14.41</v>
      </c>
      <c r="J72" s="56">
        <f t="shared" si="6"/>
        <v>2.79</v>
      </c>
      <c r="K72" s="34"/>
      <c r="L72" s="56">
        <f t="shared" ref="L72:L75" si="34">G72+J72+K72</f>
        <v>19.99</v>
      </c>
      <c r="M72" s="56">
        <f t="shared" si="7"/>
        <v>19.99</v>
      </c>
    </row>
    <row r="73" s="186" customFormat="1" ht="21.95" customHeight="1" spans="1:13">
      <c r="A73" s="221" t="s">
        <v>72</v>
      </c>
      <c r="B73" s="25">
        <v>228</v>
      </c>
      <c r="C73" s="213">
        <v>407</v>
      </c>
      <c r="D73" s="38">
        <v>0.85</v>
      </c>
      <c r="E73" s="214">
        <f t="shared" si="8"/>
        <v>49.82</v>
      </c>
      <c r="F73" s="214">
        <f t="shared" si="3"/>
        <v>6.57</v>
      </c>
      <c r="G73" s="214">
        <f t="shared" si="4"/>
        <v>43.25</v>
      </c>
      <c r="H73" s="39">
        <f>G73</f>
        <v>43.25</v>
      </c>
      <c r="I73" s="232">
        <v>34.39</v>
      </c>
      <c r="J73" s="56">
        <f t="shared" si="6"/>
        <v>8.86</v>
      </c>
      <c r="K73" s="34"/>
      <c r="L73" s="56">
        <f t="shared" si="34"/>
        <v>52.11</v>
      </c>
      <c r="M73" s="56">
        <f t="shared" si="7"/>
        <v>52.11</v>
      </c>
    </row>
    <row r="74" s="186" customFormat="1" ht="21.95" customHeight="1" spans="1:13">
      <c r="A74" s="97" t="s">
        <v>73</v>
      </c>
      <c r="B74" s="25">
        <v>508</v>
      </c>
      <c r="C74" s="213">
        <v>890</v>
      </c>
      <c r="D74" s="38">
        <v>0.85</v>
      </c>
      <c r="E74" s="214">
        <f t="shared" si="8"/>
        <v>108.94</v>
      </c>
      <c r="F74" s="214">
        <f t="shared" si="3"/>
        <v>14.63</v>
      </c>
      <c r="G74" s="214">
        <f t="shared" si="4"/>
        <v>94.31</v>
      </c>
      <c r="H74" s="39">
        <f>G74</f>
        <v>94.31</v>
      </c>
      <c r="I74" s="232">
        <v>75.12</v>
      </c>
      <c r="J74" s="56">
        <f t="shared" si="6"/>
        <v>19.19</v>
      </c>
      <c r="K74" s="56"/>
      <c r="L74" s="56">
        <f t="shared" si="34"/>
        <v>113.5</v>
      </c>
      <c r="M74" s="56">
        <f t="shared" ref="M74:M137" si="35">L74</f>
        <v>113.5</v>
      </c>
    </row>
    <row r="75" s="186" customFormat="1" ht="21.95" customHeight="1" spans="1:13">
      <c r="A75" s="97" t="s">
        <v>74</v>
      </c>
      <c r="B75" s="25">
        <v>1039</v>
      </c>
      <c r="C75" s="213">
        <v>1570</v>
      </c>
      <c r="D75" s="38">
        <v>0.85</v>
      </c>
      <c r="E75" s="214">
        <f t="shared" si="8"/>
        <v>192.17</v>
      </c>
      <c r="F75" s="214">
        <f t="shared" si="3"/>
        <v>29.92</v>
      </c>
      <c r="G75" s="214">
        <f t="shared" si="4"/>
        <v>162.25</v>
      </c>
      <c r="H75" s="39">
        <f>G75</f>
        <v>162.25</v>
      </c>
      <c r="I75" s="232">
        <v>134.01</v>
      </c>
      <c r="J75" s="56">
        <f t="shared" si="6"/>
        <v>28.24</v>
      </c>
      <c r="K75" s="56"/>
      <c r="L75" s="56">
        <f t="shared" si="34"/>
        <v>190.49</v>
      </c>
      <c r="M75" s="56">
        <f t="shared" si="35"/>
        <v>190.49</v>
      </c>
    </row>
    <row r="76" s="186" customFormat="1" ht="21.95" customHeight="1" spans="1:13">
      <c r="A76" s="92" t="s">
        <v>75</v>
      </c>
      <c r="B76" s="26">
        <f t="shared" ref="B76:M76" si="36">SUM(B77:B83)-B77</f>
        <v>900</v>
      </c>
      <c r="C76" s="26">
        <f t="shared" si="36"/>
        <v>3410</v>
      </c>
      <c r="D76" s="26"/>
      <c r="E76" s="26">
        <f t="shared" si="36"/>
        <v>417.39</v>
      </c>
      <c r="F76" s="26">
        <f t="shared" si="36"/>
        <v>25.91</v>
      </c>
      <c r="G76" s="26">
        <f t="shared" si="36"/>
        <v>391.48</v>
      </c>
      <c r="H76" s="26">
        <f t="shared" si="36"/>
        <v>391.48</v>
      </c>
      <c r="I76" s="26">
        <f t="shared" si="36"/>
        <v>119.61</v>
      </c>
      <c r="J76" s="26">
        <f t="shared" si="36"/>
        <v>271.87</v>
      </c>
      <c r="K76" s="26">
        <f t="shared" si="36"/>
        <v>0</v>
      </c>
      <c r="L76" s="26">
        <f t="shared" si="36"/>
        <v>663.35</v>
      </c>
      <c r="M76" s="26">
        <f t="shared" si="36"/>
        <v>663.35</v>
      </c>
    </row>
    <row r="77" s="186" customFormat="1" ht="21.95" customHeight="1" spans="1:13">
      <c r="A77" s="97" t="s">
        <v>76</v>
      </c>
      <c r="B77" s="25">
        <f t="shared" ref="B77:M77" si="37">B78+B79</f>
        <v>267</v>
      </c>
      <c r="C77" s="25">
        <f t="shared" si="37"/>
        <v>2002</v>
      </c>
      <c r="D77" s="25"/>
      <c r="E77" s="25">
        <f t="shared" si="37"/>
        <v>245.04</v>
      </c>
      <c r="F77" s="25">
        <f t="shared" si="37"/>
        <v>7.69</v>
      </c>
      <c r="G77" s="25">
        <f t="shared" si="37"/>
        <v>237.35</v>
      </c>
      <c r="H77" s="25">
        <f t="shared" si="37"/>
        <v>237.35</v>
      </c>
      <c r="I77" s="25">
        <f t="shared" si="37"/>
        <v>35.29</v>
      </c>
      <c r="J77" s="25">
        <f t="shared" si="37"/>
        <v>202.06</v>
      </c>
      <c r="K77" s="25">
        <f t="shared" si="37"/>
        <v>0</v>
      </c>
      <c r="L77" s="25">
        <f t="shared" si="37"/>
        <v>439.41</v>
      </c>
      <c r="M77" s="25">
        <f t="shared" si="37"/>
        <v>439.41</v>
      </c>
    </row>
    <row r="78" s="182" customFormat="1" ht="21.95" customHeight="1" spans="1:13">
      <c r="A78" s="221" t="s">
        <v>77</v>
      </c>
      <c r="B78" s="25">
        <v>266</v>
      </c>
      <c r="C78" s="213">
        <v>364</v>
      </c>
      <c r="D78" s="38">
        <v>0.85</v>
      </c>
      <c r="E78" s="214">
        <f t="shared" ref="E78:E83" si="38">ROUND(C78*120*12*D78/10000,2)</f>
        <v>44.55</v>
      </c>
      <c r="F78" s="214">
        <f t="shared" ref="F78:F83" si="39">ROUND(B78*0.3*960/10000,2)</f>
        <v>7.66</v>
      </c>
      <c r="G78" s="214">
        <f t="shared" ref="G78:G83" si="40">E78-F78</f>
        <v>36.89</v>
      </c>
      <c r="H78" s="39">
        <f t="shared" ref="H78:H83" si="41">G78</f>
        <v>36.89</v>
      </c>
      <c r="I78" s="232">
        <v>34.56</v>
      </c>
      <c r="J78" s="56">
        <f t="shared" ref="J78:J83" si="42">H78-I78</f>
        <v>2.33</v>
      </c>
      <c r="K78" s="63"/>
      <c r="L78" s="56">
        <f t="shared" ref="L78:L83" si="43">G78+J78+K78</f>
        <v>39.22</v>
      </c>
      <c r="M78" s="56">
        <f t="shared" si="35"/>
        <v>39.22</v>
      </c>
    </row>
    <row r="79" s="182" customFormat="1" ht="21.95" customHeight="1" spans="1:13">
      <c r="A79" s="221" t="s">
        <v>78</v>
      </c>
      <c r="B79" s="25">
        <v>1</v>
      </c>
      <c r="C79" s="213">
        <v>1638</v>
      </c>
      <c r="D79" s="38">
        <v>0.85</v>
      </c>
      <c r="E79" s="214">
        <f t="shared" si="38"/>
        <v>200.49</v>
      </c>
      <c r="F79" s="214">
        <f t="shared" si="39"/>
        <v>0.03</v>
      </c>
      <c r="G79" s="214">
        <f t="shared" si="40"/>
        <v>200.46</v>
      </c>
      <c r="H79" s="39">
        <f t="shared" si="41"/>
        <v>200.46</v>
      </c>
      <c r="I79" s="232">
        <v>0.73</v>
      </c>
      <c r="J79" s="56">
        <f t="shared" si="42"/>
        <v>199.73</v>
      </c>
      <c r="K79" s="63"/>
      <c r="L79" s="56">
        <f t="shared" si="43"/>
        <v>400.19</v>
      </c>
      <c r="M79" s="56">
        <f t="shared" si="35"/>
        <v>400.19</v>
      </c>
    </row>
    <row r="80" s="186" customFormat="1" ht="21.95" customHeight="1" spans="1:13">
      <c r="A80" s="97" t="s">
        <v>79</v>
      </c>
      <c r="B80" s="25">
        <v>50</v>
      </c>
      <c r="C80" s="213">
        <v>73</v>
      </c>
      <c r="D80" s="38">
        <v>0.85</v>
      </c>
      <c r="E80" s="214">
        <f t="shared" si="38"/>
        <v>8.94</v>
      </c>
      <c r="F80" s="214">
        <f t="shared" si="39"/>
        <v>1.44</v>
      </c>
      <c r="G80" s="214">
        <f t="shared" si="40"/>
        <v>7.5</v>
      </c>
      <c r="H80" s="39">
        <f t="shared" si="41"/>
        <v>7.5</v>
      </c>
      <c r="I80" s="232">
        <v>7.27</v>
      </c>
      <c r="J80" s="56">
        <f t="shared" si="42"/>
        <v>0.23</v>
      </c>
      <c r="K80" s="23"/>
      <c r="L80" s="56">
        <f t="shared" si="43"/>
        <v>7.73</v>
      </c>
      <c r="M80" s="56">
        <f t="shared" si="35"/>
        <v>7.73</v>
      </c>
    </row>
    <row r="81" s="186" customFormat="1" ht="21.95" customHeight="1" spans="1:13">
      <c r="A81" s="97" t="s">
        <v>80</v>
      </c>
      <c r="B81" s="25">
        <v>96</v>
      </c>
      <c r="C81" s="213">
        <v>157</v>
      </c>
      <c r="D81" s="38">
        <v>0.85</v>
      </c>
      <c r="E81" s="214">
        <f t="shared" si="38"/>
        <v>19.22</v>
      </c>
      <c r="F81" s="214">
        <f t="shared" si="39"/>
        <v>2.76</v>
      </c>
      <c r="G81" s="214">
        <f t="shared" si="40"/>
        <v>16.46</v>
      </c>
      <c r="H81" s="39">
        <f t="shared" si="41"/>
        <v>16.46</v>
      </c>
      <c r="I81" s="232">
        <v>14.84</v>
      </c>
      <c r="J81" s="56">
        <f t="shared" si="42"/>
        <v>1.62</v>
      </c>
      <c r="K81" s="23"/>
      <c r="L81" s="56">
        <f t="shared" si="43"/>
        <v>18.08</v>
      </c>
      <c r="M81" s="56">
        <f t="shared" si="35"/>
        <v>18.08</v>
      </c>
    </row>
    <row r="82" s="186" customFormat="1" ht="21.95" customHeight="1" spans="1:13">
      <c r="A82" s="97" t="s">
        <v>81</v>
      </c>
      <c r="B82" s="25">
        <v>281</v>
      </c>
      <c r="C82" s="213">
        <v>404</v>
      </c>
      <c r="D82" s="38">
        <v>0.85</v>
      </c>
      <c r="E82" s="214">
        <f t="shared" si="38"/>
        <v>49.45</v>
      </c>
      <c r="F82" s="214">
        <f t="shared" si="39"/>
        <v>8.09</v>
      </c>
      <c r="G82" s="214">
        <f t="shared" si="40"/>
        <v>41.36</v>
      </c>
      <c r="H82" s="39">
        <f t="shared" si="41"/>
        <v>41.36</v>
      </c>
      <c r="I82" s="232">
        <v>37.38</v>
      </c>
      <c r="J82" s="56">
        <f t="shared" si="42"/>
        <v>3.98</v>
      </c>
      <c r="K82" s="23"/>
      <c r="L82" s="56">
        <f t="shared" si="43"/>
        <v>45.34</v>
      </c>
      <c r="M82" s="56">
        <f t="shared" si="35"/>
        <v>45.34</v>
      </c>
    </row>
    <row r="83" s="186" customFormat="1" ht="21.95" customHeight="1" spans="1:13">
      <c r="A83" s="97" t="s">
        <v>82</v>
      </c>
      <c r="B83" s="25">
        <v>206</v>
      </c>
      <c r="C83" s="213">
        <v>774</v>
      </c>
      <c r="D83" s="38">
        <v>0.85</v>
      </c>
      <c r="E83" s="214">
        <f t="shared" si="38"/>
        <v>94.74</v>
      </c>
      <c r="F83" s="214">
        <f t="shared" si="39"/>
        <v>5.93</v>
      </c>
      <c r="G83" s="214">
        <f t="shared" si="40"/>
        <v>88.81</v>
      </c>
      <c r="H83" s="39">
        <f t="shared" si="41"/>
        <v>88.81</v>
      </c>
      <c r="I83" s="232">
        <v>24.83</v>
      </c>
      <c r="J83" s="56">
        <f t="shared" si="42"/>
        <v>63.98</v>
      </c>
      <c r="K83" s="23"/>
      <c r="L83" s="56">
        <f t="shared" si="43"/>
        <v>152.79</v>
      </c>
      <c r="M83" s="56">
        <f t="shared" si="35"/>
        <v>152.79</v>
      </c>
    </row>
    <row r="84" s="186" customFormat="1" ht="21.95" customHeight="1" spans="1:13">
      <c r="A84" s="92" t="s">
        <v>83</v>
      </c>
      <c r="B84" s="26">
        <f t="shared" ref="B84:M84" si="44">SUM(B85:B89)-B85</f>
        <v>1698</v>
      </c>
      <c r="C84" s="26">
        <f t="shared" si="44"/>
        <v>2301</v>
      </c>
      <c r="D84" s="26"/>
      <c r="E84" s="26">
        <f t="shared" si="44"/>
        <v>281.63</v>
      </c>
      <c r="F84" s="26">
        <f t="shared" si="44"/>
        <v>48.9</v>
      </c>
      <c r="G84" s="26">
        <f t="shared" si="44"/>
        <v>232.73</v>
      </c>
      <c r="H84" s="26">
        <f t="shared" si="44"/>
        <v>232.73</v>
      </c>
      <c r="I84" s="26">
        <f t="shared" si="44"/>
        <v>231.76</v>
      </c>
      <c r="J84" s="26">
        <f t="shared" si="44"/>
        <v>0.969999999999993</v>
      </c>
      <c r="K84" s="26">
        <f t="shared" si="44"/>
        <v>0</v>
      </c>
      <c r="L84" s="26">
        <f t="shared" si="44"/>
        <v>233.7</v>
      </c>
      <c r="M84" s="26">
        <f t="shared" si="44"/>
        <v>233.7</v>
      </c>
    </row>
    <row r="85" s="186" customFormat="1" ht="21.95" customHeight="1" spans="1:13">
      <c r="A85" s="234" t="s">
        <v>84</v>
      </c>
      <c r="B85" s="25">
        <f t="shared" ref="B85:M85" si="45">B86+B87</f>
        <v>166</v>
      </c>
      <c r="C85" s="25">
        <f t="shared" si="45"/>
        <v>215</v>
      </c>
      <c r="D85" s="25"/>
      <c r="E85" s="25">
        <f t="shared" si="45"/>
        <v>26.31</v>
      </c>
      <c r="F85" s="25">
        <f t="shared" si="45"/>
        <v>4.78</v>
      </c>
      <c r="G85" s="25">
        <f t="shared" si="45"/>
        <v>21.53</v>
      </c>
      <c r="H85" s="25">
        <f t="shared" si="45"/>
        <v>21.53</v>
      </c>
      <c r="I85" s="25">
        <f t="shared" si="45"/>
        <v>23.05</v>
      </c>
      <c r="J85" s="25">
        <f t="shared" si="45"/>
        <v>-1.52</v>
      </c>
      <c r="K85" s="25">
        <f t="shared" si="45"/>
        <v>0</v>
      </c>
      <c r="L85" s="25">
        <f t="shared" si="45"/>
        <v>20.01</v>
      </c>
      <c r="M85" s="25">
        <f t="shared" si="45"/>
        <v>20.01</v>
      </c>
    </row>
    <row r="86" s="182" customFormat="1" ht="21.95" customHeight="1" spans="1:13">
      <c r="A86" s="235" t="s">
        <v>85</v>
      </c>
      <c r="B86" s="25">
        <v>118</v>
      </c>
      <c r="C86" s="213">
        <v>155</v>
      </c>
      <c r="D86" s="38">
        <v>0.85</v>
      </c>
      <c r="E86" s="214">
        <f>ROUND(C86*120*12*D86/10000,2)</f>
        <v>18.97</v>
      </c>
      <c r="F86" s="214">
        <f>ROUND(B86*0.3*960/10000,2)</f>
        <v>3.4</v>
      </c>
      <c r="G86" s="214">
        <f>E86-F86</f>
        <v>15.57</v>
      </c>
      <c r="H86" s="39">
        <f>G86</f>
        <v>15.57</v>
      </c>
      <c r="I86" s="232">
        <v>17.39</v>
      </c>
      <c r="J86" s="56">
        <f>H86-I86</f>
        <v>-1.82</v>
      </c>
      <c r="K86" s="34"/>
      <c r="L86" s="56">
        <f t="shared" ref="L86:L89" si="46">G86+J86+K86</f>
        <v>13.75</v>
      </c>
      <c r="M86" s="56">
        <f t="shared" si="35"/>
        <v>13.75</v>
      </c>
    </row>
    <row r="87" s="182" customFormat="1" ht="21.95" customHeight="1" spans="1:13">
      <c r="A87" s="235" t="s">
        <v>86</v>
      </c>
      <c r="B87" s="25">
        <v>48</v>
      </c>
      <c r="C87" s="213">
        <v>60</v>
      </c>
      <c r="D87" s="38">
        <v>0.85</v>
      </c>
      <c r="E87" s="214">
        <f>ROUND(C87*120*12*D87/10000,2)</f>
        <v>7.34</v>
      </c>
      <c r="F87" s="214">
        <f>ROUND(B87*0.3*960/10000,2)</f>
        <v>1.38</v>
      </c>
      <c r="G87" s="214">
        <f>E87-F87</f>
        <v>5.96</v>
      </c>
      <c r="H87" s="39">
        <f>G87</f>
        <v>5.96</v>
      </c>
      <c r="I87" s="232">
        <v>5.66</v>
      </c>
      <c r="J87" s="56">
        <f>H87-I87</f>
        <v>0.3</v>
      </c>
      <c r="K87" s="34"/>
      <c r="L87" s="56">
        <f t="shared" si="46"/>
        <v>6.26</v>
      </c>
      <c r="M87" s="56">
        <f t="shared" si="35"/>
        <v>6.26</v>
      </c>
    </row>
    <row r="88" s="186" customFormat="1" ht="21.95" customHeight="1" spans="1:13">
      <c r="A88" s="234" t="s">
        <v>87</v>
      </c>
      <c r="B88" s="25">
        <v>619</v>
      </c>
      <c r="C88" s="213">
        <v>818</v>
      </c>
      <c r="D88" s="38">
        <v>0.85</v>
      </c>
      <c r="E88" s="214">
        <f>ROUND(C88*120*12*D88/10000,2)</f>
        <v>100.12</v>
      </c>
      <c r="F88" s="214">
        <f>ROUND(B88*0.3*960/10000,2)</f>
        <v>17.83</v>
      </c>
      <c r="G88" s="214">
        <f>E88-F88</f>
        <v>82.29</v>
      </c>
      <c r="H88" s="39">
        <f>G88</f>
        <v>82.29</v>
      </c>
      <c r="I88" s="232">
        <v>81.28</v>
      </c>
      <c r="J88" s="56">
        <f>H88-I88</f>
        <v>1.01000000000001</v>
      </c>
      <c r="K88" s="56"/>
      <c r="L88" s="56">
        <f t="shared" si="46"/>
        <v>83.3</v>
      </c>
      <c r="M88" s="56">
        <f t="shared" si="35"/>
        <v>83.3</v>
      </c>
    </row>
    <row r="89" s="186" customFormat="1" ht="21.95" customHeight="1" spans="1:13">
      <c r="A89" s="234" t="s">
        <v>88</v>
      </c>
      <c r="B89" s="25">
        <v>913</v>
      </c>
      <c r="C89" s="213">
        <v>1268</v>
      </c>
      <c r="D89" s="38">
        <v>0.85</v>
      </c>
      <c r="E89" s="214">
        <f>ROUND(C89*120*12*D89/10000,2)</f>
        <v>155.2</v>
      </c>
      <c r="F89" s="214">
        <f>ROUND(B89*0.3*960/10000,2)</f>
        <v>26.29</v>
      </c>
      <c r="G89" s="214">
        <f>E89-F89</f>
        <v>128.91</v>
      </c>
      <c r="H89" s="39">
        <f>G89</f>
        <v>128.91</v>
      </c>
      <c r="I89" s="232">
        <v>127.43</v>
      </c>
      <c r="J89" s="56">
        <f>H89-I89</f>
        <v>1.47999999999999</v>
      </c>
      <c r="K89" s="56"/>
      <c r="L89" s="56">
        <f t="shared" si="46"/>
        <v>130.39</v>
      </c>
      <c r="M89" s="56">
        <f t="shared" si="35"/>
        <v>130.39</v>
      </c>
    </row>
    <row r="90" s="186" customFormat="1" ht="21.95" customHeight="1" spans="1:13">
      <c r="A90" s="92" t="s">
        <v>89</v>
      </c>
      <c r="B90" s="26">
        <f t="shared" ref="B90:M90" si="47">SUM(B91:B93)</f>
        <v>3894</v>
      </c>
      <c r="C90" s="26">
        <f t="shared" si="47"/>
        <v>6458</v>
      </c>
      <c r="D90" s="26"/>
      <c r="E90" s="26">
        <f t="shared" si="47"/>
        <v>604.47</v>
      </c>
      <c r="F90" s="26">
        <f t="shared" si="47"/>
        <v>112.14</v>
      </c>
      <c r="G90" s="26">
        <f t="shared" si="47"/>
        <v>492.33</v>
      </c>
      <c r="H90" s="26">
        <f t="shared" si="47"/>
        <v>492.33</v>
      </c>
      <c r="I90" s="26">
        <f t="shared" si="47"/>
        <v>434.09</v>
      </c>
      <c r="J90" s="26">
        <f t="shared" si="47"/>
        <v>58.24</v>
      </c>
      <c r="K90" s="26">
        <f t="shared" si="47"/>
        <v>0</v>
      </c>
      <c r="L90" s="26">
        <f t="shared" si="47"/>
        <v>550.57</v>
      </c>
      <c r="M90" s="26">
        <f t="shared" si="47"/>
        <v>550.57</v>
      </c>
    </row>
    <row r="91" s="186" customFormat="1" ht="21.95" customHeight="1" spans="1:13">
      <c r="A91" s="97" t="s">
        <v>90</v>
      </c>
      <c r="B91" s="25">
        <v>615</v>
      </c>
      <c r="C91" s="213">
        <v>1137</v>
      </c>
      <c r="D91" s="38">
        <v>0.65</v>
      </c>
      <c r="E91" s="214">
        <f>ROUND(C91*120*12*D91/10000,2)</f>
        <v>106.42</v>
      </c>
      <c r="F91" s="214">
        <f>ROUND(B91*0.3*960/10000,2)</f>
        <v>17.71</v>
      </c>
      <c r="G91" s="214">
        <f>E91-F91</f>
        <v>88.71</v>
      </c>
      <c r="H91" s="39">
        <f>G91</f>
        <v>88.71</v>
      </c>
      <c r="I91" s="232">
        <v>78</v>
      </c>
      <c r="J91" s="56">
        <f>H91-I91</f>
        <v>10.71</v>
      </c>
      <c r="K91" s="56"/>
      <c r="L91" s="56">
        <f t="shared" ref="L91:L93" si="48">G91+J91+K91</f>
        <v>99.42</v>
      </c>
      <c r="M91" s="56">
        <f t="shared" si="35"/>
        <v>99.42</v>
      </c>
    </row>
    <row r="92" s="186" customFormat="1" ht="21.95" customHeight="1" spans="1:13">
      <c r="A92" s="97" t="s">
        <v>91</v>
      </c>
      <c r="B92" s="25">
        <v>847</v>
      </c>
      <c r="C92" s="213">
        <v>1646</v>
      </c>
      <c r="D92" s="38">
        <v>0.65</v>
      </c>
      <c r="E92" s="214">
        <f>ROUND(C92*120*12*D92/10000,2)</f>
        <v>154.07</v>
      </c>
      <c r="F92" s="214">
        <f>ROUND(B92*0.3*960/10000,2)</f>
        <v>24.39</v>
      </c>
      <c r="G92" s="214">
        <f>E92-F92</f>
        <v>129.68</v>
      </c>
      <c r="H92" s="39">
        <f>G92</f>
        <v>129.68</v>
      </c>
      <c r="I92" s="232">
        <v>106.53</v>
      </c>
      <c r="J92" s="56">
        <f>H92-I92</f>
        <v>23.15</v>
      </c>
      <c r="K92" s="56"/>
      <c r="L92" s="56">
        <f t="shared" si="48"/>
        <v>152.83</v>
      </c>
      <c r="M92" s="56">
        <f t="shared" si="35"/>
        <v>152.83</v>
      </c>
    </row>
    <row r="93" s="186" customFormat="1" ht="21.95" customHeight="1" spans="1:13">
      <c r="A93" s="97" t="s">
        <v>92</v>
      </c>
      <c r="B93" s="25">
        <v>2432</v>
      </c>
      <c r="C93" s="213">
        <v>3675</v>
      </c>
      <c r="D93" s="38">
        <v>0.65</v>
      </c>
      <c r="E93" s="214">
        <f>ROUND(C93*120*12*D93/10000,2)</f>
        <v>343.98</v>
      </c>
      <c r="F93" s="214">
        <f>ROUND(B93*0.3*960/10000,2)</f>
        <v>70.04</v>
      </c>
      <c r="G93" s="214">
        <f>E93-F93</f>
        <v>273.94</v>
      </c>
      <c r="H93" s="39">
        <f>G93</f>
        <v>273.94</v>
      </c>
      <c r="I93" s="232">
        <v>249.56</v>
      </c>
      <c r="J93" s="56">
        <f>H93-I93</f>
        <v>24.38</v>
      </c>
      <c r="K93" s="56"/>
      <c r="L93" s="56">
        <f t="shared" si="48"/>
        <v>298.32</v>
      </c>
      <c r="M93" s="56">
        <f t="shared" si="35"/>
        <v>298.32</v>
      </c>
    </row>
    <row r="94" s="186" customFormat="1" ht="21.95" customHeight="1" spans="1:13">
      <c r="A94" s="92" t="s">
        <v>93</v>
      </c>
      <c r="B94" s="26">
        <f t="shared" ref="B94:M94" si="49">SUM(B95:B96)</f>
        <v>3180</v>
      </c>
      <c r="C94" s="26">
        <f t="shared" si="49"/>
        <v>6182</v>
      </c>
      <c r="D94" s="26"/>
      <c r="E94" s="26">
        <f t="shared" si="49"/>
        <v>756.68</v>
      </c>
      <c r="F94" s="26">
        <f t="shared" si="49"/>
        <v>91.58</v>
      </c>
      <c r="G94" s="26">
        <f t="shared" si="49"/>
        <v>665.1</v>
      </c>
      <c r="H94" s="26">
        <f t="shared" si="49"/>
        <v>665.1</v>
      </c>
      <c r="I94" s="26">
        <f t="shared" si="49"/>
        <v>541.03</v>
      </c>
      <c r="J94" s="26">
        <f t="shared" si="49"/>
        <v>124.07</v>
      </c>
      <c r="K94" s="26">
        <f t="shared" si="49"/>
        <v>0</v>
      </c>
      <c r="L94" s="26">
        <f t="shared" si="49"/>
        <v>789.17</v>
      </c>
      <c r="M94" s="26">
        <f t="shared" si="49"/>
        <v>789.17</v>
      </c>
    </row>
    <row r="95" s="186" customFormat="1" ht="21.95" customHeight="1" spans="1:13">
      <c r="A95" s="97" t="s">
        <v>94</v>
      </c>
      <c r="B95" s="25">
        <v>1673</v>
      </c>
      <c r="C95" s="213">
        <v>3440</v>
      </c>
      <c r="D95" s="38">
        <v>0.85</v>
      </c>
      <c r="E95" s="214">
        <f>ROUND(C95*120*12*D95/10000,2)</f>
        <v>421.06</v>
      </c>
      <c r="F95" s="214">
        <f>ROUND(B95*0.3*960/10000,2)</f>
        <v>48.18</v>
      </c>
      <c r="G95" s="214">
        <f>E95-F95</f>
        <v>372.88</v>
      </c>
      <c r="H95" s="39">
        <f>G95</f>
        <v>372.88</v>
      </c>
      <c r="I95" s="232">
        <v>301.64</v>
      </c>
      <c r="J95" s="56">
        <f>H95-I95</f>
        <v>71.24</v>
      </c>
      <c r="K95" s="56"/>
      <c r="L95" s="56">
        <f t="shared" ref="L95:L99" si="50">G95+J95+K95</f>
        <v>444.12</v>
      </c>
      <c r="M95" s="56">
        <f t="shared" si="35"/>
        <v>444.12</v>
      </c>
    </row>
    <row r="96" s="186" customFormat="1" ht="21.95" customHeight="1" spans="1:13">
      <c r="A96" s="97" t="s">
        <v>95</v>
      </c>
      <c r="B96" s="25">
        <v>1507</v>
      </c>
      <c r="C96" s="213">
        <v>2742</v>
      </c>
      <c r="D96" s="38">
        <v>0.85</v>
      </c>
      <c r="E96" s="214">
        <f>ROUND(C96*120*12*D96/10000,2)</f>
        <v>335.62</v>
      </c>
      <c r="F96" s="214">
        <f>ROUND(B96*0.3*960/10000,2)</f>
        <v>43.4</v>
      </c>
      <c r="G96" s="214">
        <f>E96-F96</f>
        <v>292.22</v>
      </c>
      <c r="H96" s="39">
        <f>G96</f>
        <v>292.22</v>
      </c>
      <c r="I96" s="232">
        <v>239.39</v>
      </c>
      <c r="J96" s="56">
        <f>H96-I96</f>
        <v>52.83</v>
      </c>
      <c r="K96" s="56"/>
      <c r="L96" s="56">
        <f t="shared" si="50"/>
        <v>345.05</v>
      </c>
      <c r="M96" s="56">
        <f t="shared" si="35"/>
        <v>345.05</v>
      </c>
    </row>
    <row r="97" s="182" customFormat="1" ht="21.95" customHeight="1" spans="1:27">
      <c r="A97" s="92" t="s">
        <v>96</v>
      </c>
      <c r="B97" s="26">
        <f t="shared" ref="B97:M97" si="51">SUM(B98:B99)</f>
        <v>11943</v>
      </c>
      <c r="C97" s="26">
        <f t="shared" si="51"/>
        <v>13866</v>
      </c>
      <c r="D97" s="26"/>
      <c r="E97" s="26">
        <f t="shared" si="51"/>
        <v>1697.2</v>
      </c>
      <c r="F97" s="26">
        <f t="shared" si="51"/>
        <v>343.96</v>
      </c>
      <c r="G97" s="26">
        <f t="shared" si="51"/>
        <v>1353.24</v>
      </c>
      <c r="H97" s="26">
        <f t="shared" si="51"/>
        <v>1353.24</v>
      </c>
      <c r="I97" s="26">
        <f t="shared" si="51"/>
        <v>1311.88</v>
      </c>
      <c r="J97" s="26">
        <f t="shared" si="51"/>
        <v>41.36</v>
      </c>
      <c r="K97" s="26">
        <f t="shared" si="51"/>
        <v>0</v>
      </c>
      <c r="L97" s="26">
        <f t="shared" si="51"/>
        <v>1394.6</v>
      </c>
      <c r="M97" s="26">
        <f t="shared" si="51"/>
        <v>1394.6</v>
      </c>
      <c r="O97" s="186"/>
      <c r="P97" s="186"/>
      <c r="Q97" s="186"/>
      <c r="R97" s="186"/>
      <c r="S97" s="186"/>
      <c r="T97" s="186"/>
      <c r="U97" s="186"/>
      <c r="V97" s="186"/>
      <c r="W97" s="186"/>
      <c r="X97" s="186"/>
      <c r="Y97" s="186"/>
      <c r="Z97" s="186"/>
      <c r="AA97" s="186"/>
    </row>
    <row r="98" s="186" customFormat="1" ht="21.95" customHeight="1" spans="1:13">
      <c r="A98" s="97" t="s">
        <v>97</v>
      </c>
      <c r="B98" s="25">
        <v>3892</v>
      </c>
      <c r="C98" s="213">
        <v>4518</v>
      </c>
      <c r="D98" s="38">
        <v>0.85</v>
      </c>
      <c r="E98" s="214">
        <f>ROUND(C98*120*12*D98/10000,2)</f>
        <v>553</v>
      </c>
      <c r="F98" s="214">
        <f>ROUND(B98*0.3*960/10000,2)</f>
        <v>112.09</v>
      </c>
      <c r="G98" s="214">
        <f>E98-F98</f>
        <v>440.91</v>
      </c>
      <c r="H98" s="39">
        <f>G98</f>
        <v>440.91</v>
      </c>
      <c r="I98" s="236">
        <v>427.4</v>
      </c>
      <c r="J98" s="56">
        <f>H98-I98</f>
        <v>13.51</v>
      </c>
      <c r="K98" s="56"/>
      <c r="L98" s="56">
        <f t="shared" si="50"/>
        <v>454.42</v>
      </c>
      <c r="M98" s="56">
        <f t="shared" si="35"/>
        <v>454.42</v>
      </c>
    </row>
    <row r="99" s="186" customFormat="1" ht="21.95" customHeight="1" spans="1:13">
      <c r="A99" s="97" t="s">
        <v>98</v>
      </c>
      <c r="B99" s="25">
        <v>8051</v>
      </c>
      <c r="C99" s="213">
        <v>9348</v>
      </c>
      <c r="D99" s="38">
        <v>0.85</v>
      </c>
      <c r="E99" s="214">
        <f>ROUND(C99*120*12*D99/10000,2)</f>
        <v>1144.2</v>
      </c>
      <c r="F99" s="214">
        <f>ROUND(B99*0.3*960/10000,2)</f>
        <v>231.87</v>
      </c>
      <c r="G99" s="214">
        <f>E99-F99</f>
        <v>912.33</v>
      </c>
      <c r="H99" s="39">
        <f>G99</f>
        <v>912.33</v>
      </c>
      <c r="I99" s="232">
        <v>884.48</v>
      </c>
      <c r="J99" s="56">
        <f>H99-I99</f>
        <v>27.85</v>
      </c>
      <c r="K99" s="56"/>
      <c r="L99" s="56">
        <f t="shared" si="50"/>
        <v>940.18</v>
      </c>
      <c r="M99" s="56">
        <f t="shared" si="35"/>
        <v>940.18</v>
      </c>
    </row>
    <row r="100" s="186" customFormat="1" ht="21.95" customHeight="1" spans="1:13">
      <c r="A100" s="109" t="s">
        <v>99</v>
      </c>
      <c r="B100" s="26">
        <f t="shared" ref="B100:M100" si="52">SUM(B101:B103)</f>
        <v>7724</v>
      </c>
      <c r="C100" s="26">
        <f t="shared" si="52"/>
        <v>8872</v>
      </c>
      <c r="D100" s="26"/>
      <c r="E100" s="26">
        <f t="shared" si="52"/>
        <v>1085.93</v>
      </c>
      <c r="F100" s="26">
        <f t="shared" si="52"/>
        <v>222.45</v>
      </c>
      <c r="G100" s="26">
        <f t="shared" si="52"/>
        <v>863.48</v>
      </c>
      <c r="H100" s="26">
        <f t="shared" si="52"/>
        <v>863.48</v>
      </c>
      <c r="I100" s="26">
        <f t="shared" si="52"/>
        <v>840.36</v>
      </c>
      <c r="J100" s="26">
        <f t="shared" si="52"/>
        <v>23.1199999999999</v>
      </c>
      <c r="K100" s="26">
        <f t="shared" si="52"/>
        <v>0</v>
      </c>
      <c r="L100" s="26">
        <f t="shared" si="52"/>
        <v>886.6</v>
      </c>
      <c r="M100" s="26">
        <f t="shared" si="52"/>
        <v>1256.59</v>
      </c>
    </row>
    <row r="101" s="186" customFormat="1" ht="21.95" customHeight="1" spans="1:13">
      <c r="A101" s="97" t="s">
        <v>100</v>
      </c>
      <c r="B101" s="26"/>
      <c r="C101" s="26"/>
      <c r="D101" s="26"/>
      <c r="E101" s="26"/>
      <c r="F101" s="26"/>
      <c r="G101" s="26"/>
      <c r="H101" s="26"/>
      <c r="I101" s="26"/>
      <c r="J101" s="26"/>
      <c r="K101" s="25">
        <v>-369.99</v>
      </c>
      <c r="L101" s="56">
        <f t="shared" ref="L101:L107" si="53">G101+J101+K101</f>
        <v>-369.99</v>
      </c>
      <c r="M101" s="56">
        <v>0</v>
      </c>
    </row>
    <row r="102" s="186" customFormat="1" ht="21.95" customHeight="1" spans="1:13">
      <c r="A102" s="97" t="s">
        <v>101</v>
      </c>
      <c r="B102" s="25">
        <v>3217</v>
      </c>
      <c r="C102" s="213">
        <v>3717</v>
      </c>
      <c r="D102" s="38">
        <v>0.85</v>
      </c>
      <c r="E102" s="214">
        <f t="shared" ref="E102:E138" si="54">ROUND(C102*120*12*D102/10000,2)</f>
        <v>454.96</v>
      </c>
      <c r="F102" s="214">
        <f t="shared" ref="F102:F138" si="55">ROUND(B102*0.3*960/10000,2)</f>
        <v>92.65</v>
      </c>
      <c r="G102" s="214">
        <f t="shared" ref="G102:G138" si="56">E102-F102</f>
        <v>362.31</v>
      </c>
      <c r="H102" s="39">
        <f t="shared" ref="H102:H136" si="57">G102</f>
        <v>362.31</v>
      </c>
      <c r="I102" s="232">
        <v>353.75</v>
      </c>
      <c r="J102" s="56">
        <f t="shared" ref="J102:J138" si="58">H102-I102</f>
        <v>8.55999999999995</v>
      </c>
      <c r="K102" s="25">
        <v>369.99</v>
      </c>
      <c r="L102" s="56">
        <f t="shared" ref="L101:L103" si="59">G102+J102+K102</f>
        <v>740.86</v>
      </c>
      <c r="M102" s="56">
        <f t="shared" si="35"/>
        <v>740.86</v>
      </c>
    </row>
    <row r="103" s="186" customFormat="1" ht="21.95" customHeight="1" spans="1:13">
      <c r="A103" s="97" t="s">
        <v>102</v>
      </c>
      <c r="B103" s="25">
        <v>4507</v>
      </c>
      <c r="C103" s="213">
        <v>5155</v>
      </c>
      <c r="D103" s="38">
        <v>0.85</v>
      </c>
      <c r="E103" s="214">
        <f t="shared" si="54"/>
        <v>630.97</v>
      </c>
      <c r="F103" s="214">
        <f t="shared" si="55"/>
        <v>129.8</v>
      </c>
      <c r="G103" s="214">
        <f t="shared" si="56"/>
        <v>501.17</v>
      </c>
      <c r="H103" s="39">
        <f t="shared" si="57"/>
        <v>501.17</v>
      </c>
      <c r="I103" s="232">
        <v>486.61</v>
      </c>
      <c r="J103" s="56">
        <f t="shared" si="58"/>
        <v>14.56</v>
      </c>
      <c r="K103" s="56"/>
      <c r="L103" s="56">
        <f t="shared" si="59"/>
        <v>515.73</v>
      </c>
      <c r="M103" s="56">
        <f t="shared" si="35"/>
        <v>515.73</v>
      </c>
    </row>
    <row r="104" s="186" customFormat="1" ht="21.95" customHeight="1" spans="1:13">
      <c r="A104" s="92" t="s">
        <v>103</v>
      </c>
      <c r="B104" s="26">
        <f t="shared" ref="B104:M104" si="60">SUM(B105:B106)</f>
        <v>1476</v>
      </c>
      <c r="C104" s="26">
        <f t="shared" si="60"/>
        <v>2698</v>
      </c>
      <c r="D104" s="26"/>
      <c r="E104" s="26">
        <f t="shared" si="60"/>
        <v>330.24</v>
      </c>
      <c r="F104" s="26">
        <f t="shared" si="60"/>
        <v>42.51</v>
      </c>
      <c r="G104" s="26">
        <f t="shared" si="60"/>
        <v>287.73</v>
      </c>
      <c r="H104" s="26">
        <f t="shared" si="60"/>
        <v>287.73</v>
      </c>
      <c r="I104" s="26">
        <f t="shared" si="60"/>
        <v>242.29</v>
      </c>
      <c r="J104" s="26">
        <f t="shared" si="60"/>
        <v>45.44</v>
      </c>
      <c r="K104" s="26">
        <f t="shared" si="60"/>
        <v>0</v>
      </c>
      <c r="L104" s="26">
        <f t="shared" si="60"/>
        <v>333.17</v>
      </c>
      <c r="M104" s="26">
        <f t="shared" si="60"/>
        <v>333.17</v>
      </c>
    </row>
    <row r="105" s="186" customFormat="1" ht="21.95" customHeight="1" spans="1:13">
      <c r="A105" s="97" t="s">
        <v>104</v>
      </c>
      <c r="B105" s="25">
        <v>793</v>
      </c>
      <c r="C105" s="213">
        <v>1382</v>
      </c>
      <c r="D105" s="38">
        <v>0.85</v>
      </c>
      <c r="E105" s="214">
        <f t="shared" si="54"/>
        <v>169.16</v>
      </c>
      <c r="F105" s="214">
        <f t="shared" si="55"/>
        <v>22.84</v>
      </c>
      <c r="G105" s="214">
        <f t="shared" si="56"/>
        <v>146.32</v>
      </c>
      <c r="H105" s="39">
        <f t="shared" si="57"/>
        <v>146.32</v>
      </c>
      <c r="I105" s="232">
        <v>126.44</v>
      </c>
      <c r="J105" s="56">
        <f t="shared" si="58"/>
        <v>19.88</v>
      </c>
      <c r="K105" s="56"/>
      <c r="L105" s="56">
        <f t="shared" si="53"/>
        <v>166.2</v>
      </c>
      <c r="M105" s="56">
        <f t="shared" si="35"/>
        <v>166.2</v>
      </c>
    </row>
    <row r="106" s="186" customFormat="1" ht="21.95" customHeight="1" spans="1:13">
      <c r="A106" s="97" t="s">
        <v>105</v>
      </c>
      <c r="B106" s="25">
        <v>683</v>
      </c>
      <c r="C106" s="213">
        <v>1316</v>
      </c>
      <c r="D106" s="38">
        <v>0.85</v>
      </c>
      <c r="E106" s="214">
        <f t="shared" si="54"/>
        <v>161.08</v>
      </c>
      <c r="F106" s="214">
        <f t="shared" si="55"/>
        <v>19.67</v>
      </c>
      <c r="G106" s="214">
        <f t="shared" si="56"/>
        <v>141.41</v>
      </c>
      <c r="H106" s="39">
        <f t="shared" si="57"/>
        <v>141.41</v>
      </c>
      <c r="I106" s="232">
        <v>115.85</v>
      </c>
      <c r="J106" s="56">
        <f t="shared" si="58"/>
        <v>25.56</v>
      </c>
      <c r="K106" s="56"/>
      <c r="L106" s="56">
        <f t="shared" si="53"/>
        <v>166.97</v>
      </c>
      <c r="M106" s="56">
        <f t="shared" si="35"/>
        <v>166.97</v>
      </c>
    </row>
    <row r="107" s="132" customFormat="1" ht="33" customHeight="1" spans="1:13">
      <c r="A107" s="124" t="s">
        <v>106</v>
      </c>
      <c r="B107" s="26">
        <v>0</v>
      </c>
      <c r="C107" s="216">
        <v>0</v>
      </c>
      <c r="D107" s="67">
        <v>0.3</v>
      </c>
      <c r="E107" s="177">
        <f t="shared" si="54"/>
        <v>0</v>
      </c>
      <c r="F107" s="177">
        <f t="shared" si="55"/>
        <v>0</v>
      </c>
      <c r="G107" s="177">
        <f t="shared" si="56"/>
        <v>0</v>
      </c>
      <c r="H107" s="37">
        <f t="shared" si="57"/>
        <v>0</v>
      </c>
      <c r="I107" s="237">
        <v>0</v>
      </c>
      <c r="J107" s="34">
        <f t="shared" si="58"/>
        <v>0</v>
      </c>
      <c r="K107" s="34"/>
      <c r="L107" s="34">
        <f t="shared" si="53"/>
        <v>0</v>
      </c>
      <c r="M107" s="56">
        <f t="shared" si="35"/>
        <v>0</v>
      </c>
    </row>
    <row r="108" s="186" customFormat="1" ht="30" customHeight="1" spans="1:13">
      <c r="A108" s="124" t="s">
        <v>107</v>
      </c>
      <c r="B108" s="26">
        <f t="shared" ref="B108:M108" si="61">SUM(B109:B165)</f>
        <v>97580</v>
      </c>
      <c r="C108" s="26">
        <f t="shared" si="61"/>
        <v>155038</v>
      </c>
      <c r="D108" s="26"/>
      <c r="E108" s="26">
        <f t="shared" si="61"/>
        <v>18398.72</v>
      </c>
      <c r="F108" s="26">
        <f t="shared" si="61"/>
        <v>2810.27</v>
      </c>
      <c r="G108" s="26">
        <f t="shared" si="61"/>
        <v>15588.45</v>
      </c>
      <c r="H108" s="26">
        <f t="shared" si="61"/>
        <v>15588.45</v>
      </c>
      <c r="I108" s="26">
        <f t="shared" si="61"/>
        <v>13583.76</v>
      </c>
      <c r="J108" s="26">
        <f t="shared" si="61"/>
        <v>2004.69</v>
      </c>
      <c r="K108" s="26">
        <f t="shared" si="61"/>
        <v>0</v>
      </c>
      <c r="L108" s="26">
        <f t="shared" si="61"/>
        <v>17593.14</v>
      </c>
      <c r="M108" s="26">
        <f t="shared" si="61"/>
        <v>17593.14</v>
      </c>
    </row>
    <row r="109" s="186" customFormat="1" ht="21.95" customHeight="1" spans="1:13">
      <c r="A109" s="97" t="s">
        <v>108</v>
      </c>
      <c r="B109" s="25">
        <v>467</v>
      </c>
      <c r="C109" s="213">
        <v>646</v>
      </c>
      <c r="D109" s="38">
        <v>0.85</v>
      </c>
      <c r="E109" s="214">
        <f t="shared" si="54"/>
        <v>79.07</v>
      </c>
      <c r="F109" s="214">
        <f t="shared" si="55"/>
        <v>13.45</v>
      </c>
      <c r="G109" s="214">
        <f t="shared" si="56"/>
        <v>65.62</v>
      </c>
      <c r="H109" s="39">
        <f t="shared" si="57"/>
        <v>65.62</v>
      </c>
      <c r="I109" s="232">
        <v>62.04</v>
      </c>
      <c r="J109" s="56">
        <f t="shared" si="58"/>
        <v>3.57999999999999</v>
      </c>
      <c r="K109" s="56"/>
      <c r="L109" s="56">
        <f t="shared" ref="L109:L165" si="62">G109+J109+K109</f>
        <v>69.2</v>
      </c>
      <c r="M109" s="56">
        <f t="shared" si="35"/>
        <v>69.2</v>
      </c>
    </row>
    <row r="110" s="186" customFormat="1" ht="21.95" customHeight="1" spans="1:13">
      <c r="A110" s="97" t="s">
        <v>109</v>
      </c>
      <c r="B110" s="25">
        <v>1824</v>
      </c>
      <c r="C110" s="213">
        <v>4568</v>
      </c>
      <c r="D110" s="38">
        <v>1</v>
      </c>
      <c r="E110" s="214">
        <f t="shared" si="54"/>
        <v>657.79</v>
      </c>
      <c r="F110" s="214">
        <f t="shared" si="55"/>
        <v>52.53</v>
      </c>
      <c r="G110" s="214">
        <f t="shared" si="56"/>
        <v>605.26</v>
      </c>
      <c r="H110" s="39">
        <f t="shared" si="57"/>
        <v>605.26</v>
      </c>
      <c r="I110" s="232">
        <v>457.32</v>
      </c>
      <c r="J110" s="56">
        <f t="shared" si="58"/>
        <v>147.94</v>
      </c>
      <c r="K110" s="56"/>
      <c r="L110" s="56">
        <f t="shared" si="62"/>
        <v>753.2</v>
      </c>
      <c r="M110" s="56">
        <f t="shared" si="35"/>
        <v>753.2</v>
      </c>
    </row>
    <row r="111" s="186" customFormat="1" ht="21.95" customHeight="1" spans="1:13">
      <c r="A111" s="97" t="s">
        <v>110</v>
      </c>
      <c r="B111" s="25">
        <v>923</v>
      </c>
      <c r="C111" s="213">
        <v>2230</v>
      </c>
      <c r="D111" s="38">
        <v>0.85</v>
      </c>
      <c r="E111" s="214">
        <f t="shared" si="54"/>
        <v>272.95</v>
      </c>
      <c r="F111" s="214">
        <f t="shared" si="55"/>
        <v>26.58</v>
      </c>
      <c r="G111" s="214">
        <f t="shared" si="56"/>
        <v>246.37</v>
      </c>
      <c r="H111" s="39">
        <f t="shared" si="57"/>
        <v>246.37</v>
      </c>
      <c r="I111" s="232">
        <v>192.48</v>
      </c>
      <c r="J111" s="56">
        <f t="shared" si="58"/>
        <v>53.89</v>
      </c>
      <c r="K111" s="56"/>
      <c r="L111" s="56">
        <f t="shared" si="62"/>
        <v>300.26</v>
      </c>
      <c r="M111" s="56">
        <f t="shared" si="35"/>
        <v>300.26</v>
      </c>
    </row>
    <row r="112" s="186" customFormat="1" spans="1:13">
      <c r="A112" s="111" t="s">
        <v>111</v>
      </c>
      <c r="B112" s="25">
        <v>709</v>
      </c>
      <c r="C112" s="213">
        <v>1317</v>
      </c>
      <c r="D112" s="38">
        <v>1</v>
      </c>
      <c r="E112" s="214">
        <f t="shared" si="54"/>
        <v>189.65</v>
      </c>
      <c r="F112" s="214">
        <f t="shared" si="55"/>
        <v>20.42</v>
      </c>
      <c r="G112" s="214">
        <f t="shared" si="56"/>
        <v>169.23</v>
      </c>
      <c r="H112" s="39">
        <f t="shared" si="57"/>
        <v>169.23</v>
      </c>
      <c r="I112" s="232">
        <v>140.11</v>
      </c>
      <c r="J112" s="56">
        <f t="shared" si="58"/>
        <v>29.12</v>
      </c>
      <c r="K112" s="56"/>
      <c r="L112" s="56">
        <f t="shared" si="62"/>
        <v>198.35</v>
      </c>
      <c r="M112" s="56">
        <f t="shared" si="35"/>
        <v>198.35</v>
      </c>
    </row>
    <row r="113" s="186" customFormat="1" ht="21.95" customHeight="1" spans="1:13">
      <c r="A113" s="97" t="s">
        <v>112</v>
      </c>
      <c r="B113" s="25">
        <v>1402</v>
      </c>
      <c r="C113" s="213">
        <v>2629</v>
      </c>
      <c r="D113" s="38">
        <v>0.85</v>
      </c>
      <c r="E113" s="214">
        <f t="shared" si="54"/>
        <v>321.79</v>
      </c>
      <c r="F113" s="214">
        <f t="shared" si="55"/>
        <v>40.38</v>
      </c>
      <c r="G113" s="214">
        <f t="shared" si="56"/>
        <v>281.41</v>
      </c>
      <c r="H113" s="39">
        <f t="shared" si="57"/>
        <v>281.41</v>
      </c>
      <c r="I113" s="232">
        <v>230.19</v>
      </c>
      <c r="J113" s="56">
        <f t="shared" si="58"/>
        <v>51.22</v>
      </c>
      <c r="K113" s="56"/>
      <c r="L113" s="56">
        <f t="shared" si="62"/>
        <v>332.63</v>
      </c>
      <c r="M113" s="56">
        <f t="shared" si="35"/>
        <v>332.63</v>
      </c>
    </row>
    <row r="114" s="186" customFormat="1" ht="21.95" customHeight="1" spans="1:13">
      <c r="A114" s="97" t="s">
        <v>113</v>
      </c>
      <c r="B114" s="25">
        <v>1111</v>
      </c>
      <c r="C114" s="213">
        <v>3107</v>
      </c>
      <c r="D114" s="38">
        <v>0.85</v>
      </c>
      <c r="E114" s="214">
        <f t="shared" si="54"/>
        <v>380.3</v>
      </c>
      <c r="F114" s="214">
        <f t="shared" si="55"/>
        <v>32</v>
      </c>
      <c r="G114" s="214">
        <f t="shared" si="56"/>
        <v>348.3</v>
      </c>
      <c r="H114" s="39">
        <f t="shared" si="57"/>
        <v>348.3</v>
      </c>
      <c r="I114" s="232">
        <v>260.53</v>
      </c>
      <c r="J114" s="56">
        <f t="shared" si="58"/>
        <v>87.77</v>
      </c>
      <c r="K114" s="56"/>
      <c r="L114" s="56">
        <f t="shared" si="62"/>
        <v>436.07</v>
      </c>
      <c r="M114" s="56">
        <f t="shared" si="35"/>
        <v>436.07</v>
      </c>
    </row>
    <row r="115" s="186" customFormat="1" ht="21.95" customHeight="1" spans="1:13">
      <c r="A115" s="97" t="s">
        <v>114</v>
      </c>
      <c r="B115" s="25">
        <v>639</v>
      </c>
      <c r="C115" s="213">
        <v>855</v>
      </c>
      <c r="D115" s="38">
        <v>0.85</v>
      </c>
      <c r="E115" s="214">
        <f t="shared" si="54"/>
        <v>104.65</v>
      </c>
      <c r="F115" s="214">
        <f t="shared" si="55"/>
        <v>18.4</v>
      </c>
      <c r="G115" s="214">
        <f t="shared" si="56"/>
        <v>86.25</v>
      </c>
      <c r="H115" s="39">
        <f t="shared" si="57"/>
        <v>86.25</v>
      </c>
      <c r="I115" s="232">
        <v>81.64</v>
      </c>
      <c r="J115" s="56">
        <f t="shared" si="58"/>
        <v>4.61</v>
      </c>
      <c r="K115" s="56"/>
      <c r="L115" s="56">
        <f t="shared" si="62"/>
        <v>90.86</v>
      </c>
      <c r="M115" s="56">
        <f t="shared" si="35"/>
        <v>90.86</v>
      </c>
    </row>
    <row r="116" s="186" customFormat="1" ht="21.95" customHeight="1" spans="1:13">
      <c r="A116" s="97" t="s">
        <v>115</v>
      </c>
      <c r="B116" s="25">
        <v>1290</v>
      </c>
      <c r="C116" s="213">
        <v>2407</v>
      </c>
      <c r="D116" s="38">
        <v>0.85</v>
      </c>
      <c r="E116" s="214">
        <f t="shared" si="54"/>
        <v>294.62</v>
      </c>
      <c r="F116" s="214">
        <f t="shared" si="55"/>
        <v>37.15</v>
      </c>
      <c r="G116" s="214">
        <f t="shared" si="56"/>
        <v>257.47</v>
      </c>
      <c r="H116" s="39">
        <f t="shared" si="57"/>
        <v>257.47</v>
      </c>
      <c r="I116" s="232">
        <v>220.98</v>
      </c>
      <c r="J116" s="56">
        <f t="shared" si="58"/>
        <v>36.49</v>
      </c>
      <c r="K116" s="56"/>
      <c r="L116" s="56">
        <f t="shared" si="62"/>
        <v>293.96</v>
      </c>
      <c r="M116" s="56">
        <f t="shared" si="35"/>
        <v>293.96</v>
      </c>
    </row>
    <row r="117" s="186" customFormat="1" ht="21.95" customHeight="1" spans="1:13">
      <c r="A117" s="97" t="s">
        <v>116</v>
      </c>
      <c r="B117" s="25">
        <v>880</v>
      </c>
      <c r="C117" s="213">
        <v>1085</v>
      </c>
      <c r="D117" s="38">
        <v>1</v>
      </c>
      <c r="E117" s="214">
        <f t="shared" si="54"/>
        <v>156.24</v>
      </c>
      <c r="F117" s="214">
        <f t="shared" si="55"/>
        <v>25.34</v>
      </c>
      <c r="G117" s="214">
        <f t="shared" si="56"/>
        <v>130.9</v>
      </c>
      <c r="H117" s="39">
        <f t="shared" si="57"/>
        <v>130.9</v>
      </c>
      <c r="I117" s="232">
        <v>126.8</v>
      </c>
      <c r="J117" s="56">
        <f t="shared" si="58"/>
        <v>4.10000000000001</v>
      </c>
      <c r="K117" s="56"/>
      <c r="L117" s="56">
        <f t="shared" si="62"/>
        <v>135</v>
      </c>
      <c r="M117" s="56">
        <f t="shared" si="35"/>
        <v>135</v>
      </c>
    </row>
    <row r="118" s="186" customFormat="1" ht="21.95" customHeight="1" spans="1:13">
      <c r="A118" s="97" t="s">
        <v>117</v>
      </c>
      <c r="B118" s="25">
        <v>2128</v>
      </c>
      <c r="C118" s="213">
        <v>2660</v>
      </c>
      <c r="D118" s="38">
        <v>1</v>
      </c>
      <c r="E118" s="214">
        <f t="shared" si="54"/>
        <v>383.04</v>
      </c>
      <c r="F118" s="214">
        <f t="shared" si="55"/>
        <v>61.29</v>
      </c>
      <c r="G118" s="214">
        <f t="shared" si="56"/>
        <v>321.75</v>
      </c>
      <c r="H118" s="39">
        <f t="shared" si="57"/>
        <v>321.75</v>
      </c>
      <c r="I118" s="232">
        <v>311.3</v>
      </c>
      <c r="J118" s="56">
        <f t="shared" si="58"/>
        <v>10.45</v>
      </c>
      <c r="K118" s="56"/>
      <c r="L118" s="56">
        <f t="shared" si="62"/>
        <v>332.2</v>
      </c>
      <c r="M118" s="56">
        <f t="shared" si="35"/>
        <v>332.2</v>
      </c>
    </row>
    <row r="119" s="186" customFormat="1" ht="21.95" customHeight="1" spans="1:13">
      <c r="A119" s="97" t="s">
        <v>118</v>
      </c>
      <c r="B119" s="25">
        <v>982</v>
      </c>
      <c r="C119" s="213">
        <v>1389</v>
      </c>
      <c r="D119" s="38">
        <v>1</v>
      </c>
      <c r="E119" s="214">
        <f t="shared" si="54"/>
        <v>200.02</v>
      </c>
      <c r="F119" s="214">
        <f t="shared" si="55"/>
        <v>28.28</v>
      </c>
      <c r="G119" s="214">
        <f t="shared" si="56"/>
        <v>171.74</v>
      </c>
      <c r="H119" s="39">
        <f t="shared" si="57"/>
        <v>171.74</v>
      </c>
      <c r="I119" s="232">
        <v>151.09</v>
      </c>
      <c r="J119" s="56">
        <f t="shared" si="58"/>
        <v>20.65</v>
      </c>
      <c r="K119" s="56"/>
      <c r="L119" s="56">
        <f t="shared" si="62"/>
        <v>192.39</v>
      </c>
      <c r="M119" s="56">
        <f t="shared" si="35"/>
        <v>192.39</v>
      </c>
    </row>
    <row r="120" s="186" customFormat="1" ht="21.95" customHeight="1" spans="1:13">
      <c r="A120" s="97" t="s">
        <v>119</v>
      </c>
      <c r="B120" s="25">
        <v>922</v>
      </c>
      <c r="C120" s="213">
        <v>1461</v>
      </c>
      <c r="D120" s="38">
        <v>1</v>
      </c>
      <c r="E120" s="214">
        <f t="shared" si="54"/>
        <v>210.38</v>
      </c>
      <c r="F120" s="214">
        <f t="shared" si="55"/>
        <v>26.55</v>
      </c>
      <c r="G120" s="214">
        <f t="shared" si="56"/>
        <v>183.83</v>
      </c>
      <c r="H120" s="39">
        <f t="shared" si="57"/>
        <v>183.83</v>
      </c>
      <c r="I120" s="232">
        <v>140.2</v>
      </c>
      <c r="J120" s="56">
        <f t="shared" si="58"/>
        <v>43.63</v>
      </c>
      <c r="K120" s="56"/>
      <c r="L120" s="56">
        <f t="shared" si="62"/>
        <v>227.46</v>
      </c>
      <c r="M120" s="56">
        <f t="shared" si="35"/>
        <v>227.46</v>
      </c>
    </row>
    <row r="121" s="186" customFormat="1" ht="21.95" customHeight="1" spans="1:13">
      <c r="A121" s="97" t="s">
        <v>120</v>
      </c>
      <c r="B121" s="25">
        <v>1135</v>
      </c>
      <c r="C121" s="213">
        <v>1696</v>
      </c>
      <c r="D121" s="38">
        <v>0.85</v>
      </c>
      <c r="E121" s="214">
        <f t="shared" si="54"/>
        <v>207.59</v>
      </c>
      <c r="F121" s="214">
        <f t="shared" si="55"/>
        <v>32.69</v>
      </c>
      <c r="G121" s="214">
        <f t="shared" si="56"/>
        <v>174.9</v>
      </c>
      <c r="H121" s="39">
        <f t="shared" si="57"/>
        <v>174.9</v>
      </c>
      <c r="I121" s="232">
        <v>148.85</v>
      </c>
      <c r="J121" s="56">
        <f t="shared" si="58"/>
        <v>26.05</v>
      </c>
      <c r="K121" s="56"/>
      <c r="L121" s="56">
        <f t="shared" si="62"/>
        <v>200.95</v>
      </c>
      <c r="M121" s="56">
        <f t="shared" si="35"/>
        <v>200.95</v>
      </c>
    </row>
    <row r="122" s="186" customFormat="1" ht="21.95" customHeight="1" spans="1:13">
      <c r="A122" s="97" t="s">
        <v>121</v>
      </c>
      <c r="B122" s="25">
        <v>2031</v>
      </c>
      <c r="C122" s="213">
        <v>2737</v>
      </c>
      <c r="D122" s="38">
        <v>1</v>
      </c>
      <c r="E122" s="214">
        <f t="shared" si="54"/>
        <v>394.13</v>
      </c>
      <c r="F122" s="214">
        <f t="shared" si="55"/>
        <v>58.49</v>
      </c>
      <c r="G122" s="214">
        <f t="shared" si="56"/>
        <v>335.64</v>
      </c>
      <c r="H122" s="39">
        <f t="shared" si="57"/>
        <v>335.64</v>
      </c>
      <c r="I122" s="232">
        <v>305.39</v>
      </c>
      <c r="J122" s="56">
        <f t="shared" si="58"/>
        <v>30.25</v>
      </c>
      <c r="K122" s="56"/>
      <c r="L122" s="56">
        <f t="shared" si="62"/>
        <v>365.89</v>
      </c>
      <c r="M122" s="56">
        <f t="shared" si="35"/>
        <v>365.89</v>
      </c>
    </row>
    <row r="123" s="186" customFormat="1" ht="21.95" customHeight="1" spans="1:13">
      <c r="A123" s="97" t="s">
        <v>122</v>
      </c>
      <c r="B123" s="25">
        <v>764</v>
      </c>
      <c r="C123" s="213">
        <v>1018</v>
      </c>
      <c r="D123" s="38">
        <v>1</v>
      </c>
      <c r="E123" s="214">
        <f t="shared" si="54"/>
        <v>146.59</v>
      </c>
      <c r="F123" s="214">
        <f t="shared" si="55"/>
        <v>22</v>
      </c>
      <c r="G123" s="214">
        <f t="shared" si="56"/>
        <v>124.59</v>
      </c>
      <c r="H123" s="39">
        <f t="shared" si="57"/>
        <v>124.59</v>
      </c>
      <c r="I123" s="232">
        <v>126.95</v>
      </c>
      <c r="J123" s="56">
        <f t="shared" si="58"/>
        <v>-2.36</v>
      </c>
      <c r="K123" s="56"/>
      <c r="L123" s="56">
        <f t="shared" si="62"/>
        <v>122.23</v>
      </c>
      <c r="M123" s="56">
        <f t="shared" si="35"/>
        <v>122.23</v>
      </c>
    </row>
    <row r="124" s="186" customFormat="1" ht="21.95" customHeight="1" spans="1:13">
      <c r="A124" s="97" t="s">
        <v>123</v>
      </c>
      <c r="B124" s="25">
        <v>1360</v>
      </c>
      <c r="C124" s="213">
        <v>1743</v>
      </c>
      <c r="D124" s="38">
        <v>1</v>
      </c>
      <c r="E124" s="214">
        <f t="shared" si="54"/>
        <v>250.99</v>
      </c>
      <c r="F124" s="214">
        <f t="shared" si="55"/>
        <v>39.17</v>
      </c>
      <c r="G124" s="214">
        <f t="shared" si="56"/>
        <v>211.82</v>
      </c>
      <c r="H124" s="39">
        <f t="shared" si="57"/>
        <v>211.82</v>
      </c>
      <c r="I124" s="232">
        <v>191.29</v>
      </c>
      <c r="J124" s="56">
        <f t="shared" si="58"/>
        <v>20.53</v>
      </c>
      <c r="K124" s="56"/>
      <c r="L124" s="56">
        <f t="shared" si="62"/>
        <v>232.35</v>
      </c>
      <c r="M124" s="56">
        <f t="shared" si="35"/>
        <v>232.35</v>
      </c>
    </row>
    <row r="125" s="186" customFormat="1" ht="21.95" customHeight="1" spans="1:13">
      <c r="A125" s="97" t="s">
        <v>124</v>
      </c>
      <c r="B125" s="25">
        <v>2150</v>
      </c>
      <c r="C125" s="213">
        <v>3207</v>
      </c>
      <c r="D125" s="38">
        <v>1</v>
      </c>
      <c r="E125" s="214">
        <f t="shared" si="54"/>
        <v>461.81</v>
      </c>
      <c r="F125" s="214">
        <f t="shared" si="55"/>
        <v>61.92</v>
      </c>
      <c r="G125" s="214">
        <f t="shared" si="56"/>
        <v>399.89</v>
      </c>
      <c r="H125" s="39">
        <f t="shared" si="57"/>
        <v>399.89</v>
      </c>
      <c r="I125" s="232">
        <v>348.1</v>
      </c>
      <c r="J125" s="56">
        <f t="shared" si="58"/>
        <v>51.79</v>
      </c>
      <c r="K125" s="56"/>
      <c r="L125" s="56">
        <f t="shared" si="62"/>
        <v>451.68</v>
      </c>
      <c r="M125" s="56">
        <f t="shared" si="35"/>
        <v>451.68</v>
      </c>
    </row>
    <row r="126" s="186" customFormat="1" ht="21.95" customHeight="1" spans="1:13">
      <c r="A126" s="97" t="s">
        <v>125</v>
      </c>
      <c r="B126" s="25">
        <v>1623</v>
      </c>
      <c r="C126" s="213">
        <v>2307</v>
      </c>
      <c r="D126" s="38">
        <v>1</v>
      </c>
      <c r="E126" s="214">
        <f t="shared" si="54"/>
        <v>332.21</v>
      </c>
      <c r="F126" s="214">
        <f t="shared" si="55"/>
        <v>46.74</v>
      </c>
      <c r="G126" s="214">
        <f t="shared" si="56"/>
        <v>285.47</v>
      </c>
      <c r="H126" s="39">
        <f t="shared" si="57"/>
        <v>285.47</v>
      </c>
      <c r="I126" s="232">
        <v>259.35</v>
      </c>
      <c r="J126" s="56">
        <f t="shared" si="58"/>
        <v>26.1199999999999</v>
      </c>
      <c r="K126" s="56"/>
      <c r="L126" s="56">
        <f t="shared" si="62"/>
        <v>311.59</v>
      </c>
      <c r="M126" s="56">
        <f t="shared" si="35"/>
        <v>311.59</v>
      </c>
    </row>
    <row r="127" s="186" customFormat="1" ht="21.95" customHeight="1" spans="1:13">
      <c r="A127" s="97" t="s">
        <v>126</v>
      </c>
      <c r="B127" s="25">
        <v>2555</v>
      </c>
      <c r="C127" s="213">
        <v>4052</v>
      </c>
      <c r="D127" s="38">
        <v>1</v>
      </c>
      <c r="E127" s="214">
        <f t="shared" si="54"/>
        <v>583.49</v>
      </c>
      <c r="F127" s="214">
        <f t="shared" si="55"/>
        <v>73.58</v>
      </c>
      <c r="G127" s="214">
        <f t="shared" si="56"/>
        <v>509.91</v>
      </c>
      <c r="H127" s="39">
        <f t="shared" si="57"/>
        <v>509.91</v>
      </c>
      <c r="I127" s="232">
        <v>453.92</v>
      </c>
      <c r="J127" s="56">
        <f t="shared" si="58"/>
        <v>55.99</v>
      </c>
      <c r="K127" s="56"/>
      <c r="L127" s="56">
        <f t="shared" si="62"/>
        <v>565.9</v>
      </c>
      <c r="M127" s="56">
        <f t="shared" si="35"/>
        <v>565.9</v>
      </c>
    </row>
    <row r="128" s="186" customFormat="1" ht="21.95" customHeight="1" spans="1:13">
      <c r="A128" s="97" t="s">
        <v>127</v>
      </c>
      <c r="B128" s="25">
        <v>1731</v>
      </c>
      <c r="C128" s="213">
        <v>3125</v>
      </c>
      <c r="D128" s="38">
        <v>0.65</v>
      </c>
      <c r="E128" s="214">
        <f t="shared" si="54"/>
        <v>292.5</v>
      </c>
      <c r="F128" s="214">
        <f t="shared" si="55"/>
        <v>49.85</v>
      </c>
      <c r="G128" s="214">
        <f t="shared" si="56"/>
        <v>242.65</v>
      </c>
      <c r="H128" s="39">
        <f t="shared" si="57"/>
        <v>242.65</v>
      </c>
      <c r="I128" s="232">
        <v>196.63</v>
      </c>
      <c r="J128" s="56">
        <f t="shared" si="58"/>
        <v>46.02</v>
      </c>
      <c r="K128" s="56"/>
      <c r="L128" s="56">
        <f t="shared" si="62"/>
        <v>288.67</v>
      </c>
      <c r="M128" s="56">
        <f t="shared" si="35"/>
        <v>288.67</v>
      </c>
    </row>
    <row r="129" s="186" customFormat="1" ht="21.95" customHeight="1" spans="1:13">
      <c r="A129" s="97" t="s">
        <v>128</v>
      </c>
      <c r="B129" s="25">
        <v>954</v>
      </c>
      <c r="C129" s="213">
        <v>1492</v>
      </c>
      <c r="D129" s="38">
        <v>1</v>
      </c>
      <c r="E129" s="214">
        <f t="shared" si="54"/>
        <v>214.85</v>
      </c>
      <c r="F129" s="214">
        <f t="shared" si="55"/>
        <v>27.48</v>
      </c>
      <c r="G129" s="214">
        <f t="shared" si="56"/>
        <v>187.37</v>
      </c>
      <c r="H129" s="39">
        <f t="shared" si="57"/>
        <v>187.37</v>
      </c>
      <c r="I129" s="232">
        <v>168.65</v>
      </c>
      <c r="J129" s="56">
        <f t="shared" si="58"/>
        <v>18.72</v>
      </c>
      <c r="K129" s="56"/>
      <c r="L129" s="56">
        <f t="shared" si="62"/>
        <v>206.09</v>
      </c>
      <c r="M129" s="56">
        <f t="shared" si="35"/>
        <v>206.09</v>
      </c>
    </row>
    <row r="130" s="186" customFormat="1" ht="21.95" customHeight="1" spans="1:13">
      <c r="A130" s="97" t="s">
        <v>129</v>
      </c>
      <c r="B130" s="25">
        <v>482</v>
      </c>
      <c r="C130" s="213">
        <v>791</v>
      </c>
      <c r="D130" s="38">
        <v>0.85</v>
      </c>
      <c r="E130" s="214">
        <f t="shared" si="54"/>
        <v>96.82</v>
      </c>
      <c r="F130" s="214">
        <f t="shared" si="55"/>
        <v>13.88</v>
      </c>
      <c r="G130" s="214">
        <f t="shared" si="56"/>
        <v>82.94</v>
      </c>
      <c r="H130" s="39">
        <f t="shared" si="57"/>
        <v>82.94</v>
      </c>
      <c r="I130" s="232">
        <v>73.69</v>
      </c>
      <c r="J130" s="56">
        <f t="shared" si="58"/>
        <v>9.25</v>
      </c>
      <c r="K130" s="56"/>
      <c r="L130" s="56">
        <f t="shared" si="62"/>
        <v>92.19</v>
      </c>
      <c r="M130" s="56">
        <f t="shared" si="35"/>
        <v>92.19</v>
      </c>
    </row>
    <row r="131" s="186" customFormat="1" ht="21.95" customHeight="1" spans="1:13">
      <c r="A131" s="97" t="s">
        <v>130</v>
      </c>
      <c r="B131" s="25">
        <v>730</v>
      </c>
      <c r="C131" s="213">
        <v>831</v>
      </c>
      <c r="D131" s="38">
        <v>1</v>
      </c>
      <c r="E131" s="214">
        <f t="shared" si="54"/>
        <v>119.66</v>
      </c>
      <c r="F131" s="214">
        <f t="shared" si="55"/>
        <v>21.02</v>
      </c>
      <c r="G131" s="214">
        <f t="shared" si="56"/>
        <v>98.64</v>
      </c>
      <c r="H131" s="39">
        <f t="shared" si="57"/>
        <v>98.64</v>
      </c>
      <c r="I131" s="232">
        <v>101.61</v>
      </c>
      <c r="J131" s="56">
        <f t="shared" si="58"/>
        <v>-2.97</v>
      </c>
      <c r="K131" s="56"/>
      <c r="L131" s="56">
        <f t="shared" si="62"/>
        <v>95.67</v>
      </c>
      <c r="M131" s="56">
        <f t="shared" si="35"/>
        <v>95.67</v>
      </c>
    </row>
    <row r="132" s="186" customFormat="1" ht="21.95" customHeight="1" spans="1:13">
      <c r="A132" s="97" t="s">
        <v>131</v>
      </c>
      <c r="B132" s="25">
        <v>908</v>
      </c>
      <c r="C132" s="213">
        <v>1231</v>
      </c>
      <c r="D132" s="38">
        <v>1</v>
      </c>
      <c r="E132" s="214">
        <f t="shared" si="54"/>
        <v>177.26</v>
      </c>
      <c r="F132" s="214">
        <f t="shared" si="55"/>
        <v>26.15</v>
      </c>
      <c r="G132" s="214">
        <f t="shared" si="56"/>
        <v>151.11</v>
      </c>
      <c r="H132" s="39">
        <f t="shared" si="57"/>
        <v>151.11</v>
      </c>
      <c r="I132" s="232">
        <v>153.67</v>
      </c>
      <c r="J132" s="56">
        <f t="shared" si="58"/>
        <v>-2.56</v>
      </c>
      <c r="K132" s="56"/>
      <c r="L132" s="56">
        <f t="shared" si="62"/>
        <v>148.55</v>
      </c>
      <c r="M132" s="56">
        <f t="shared" si="35"/>
        <v>148.55</v>
      </c>
    </row>
    <row r="133" s="186" customFormat="1" ht="21.95" customHeight="1" spans="1:13">
      <c r="A133" s="97" t="s">
        <v>132</v>
      </c>
      <c r="B133" s="25">
        <v>636</v>
      </c>
      <c r="C133" s="213">
        <v>800</v>
      </c>
      <c r="D133" s="38">
        <v>1</v>
      </c>
      <c r="E133" s="214">
        <f t="shared" si="54"/>
        <v>115.2</v>
      </c>
      <c r="F133" s="214">
        <f t="shared" si="55"/>
        <v>18.32</v>
      </c>
      <c r="G133" s="214">
        <f t="shared" si="56"/>
        <v>96.88</v>
      </c>
      <c r="H133" s="39">
        <f t="shared" si="57"/>
        <v>96.88</v>
      </c>
      <c r="I133" s="232">
        <v>94.4</v>
      </c>
      <c r="J133" s="56">
        <f t="shared" si="58"/>
        <v>2.47999999999999</v>
      </c>
      <c r="K133" s="56"/>
      <c r="L133" s="56">
        <f t="shared" si="62"/>
        <v>99.36</v>
      </c>
      <c r="M133" s="56">
        <f t="shared" si="35"/>
        <v>99.36</v>
      </c>
    </row>
    <row r="134" s="186" customFormat="1" ht="21.95" customHeight="1" spans="1:13">
      <c r="A134" s="97" t="s">
        <v>196</v>
      </c>
      <c r="B134" s="25">
        <v>14505</v>
      </c>
      <c r="C134" s="213">
        <v>25556</v>
      </c>
      <c r="D134" s="38">
        <v>0.65</v>
      </c>
      <c r="E134" s="214">
        <f t="shared" si="54"/>
        <v>2392.04</v>
      </c>
      <c r="F134" s="214">
        <f t="shared" si="55"/>
        <v>417.74</v>
      </c>
      <c r="G134" s="214">
        <f t="shared" si="56"/>
        <v>1974.3</v>
      </c>
      <c r="H134" s="39">
        <f t="shared" si="57"/>
        <v>1974.3</v>
      </c>
      <c r="I134" s="232">
        <v>1668.34</v>
      </c>
      <c r="J134" s="56">
        <f t="shared" si="58"/>
        <v>305.96</v>
      </c>
      <c r="K134" s="56"/>
      <c r="L134" s="56">
        <f t="shared" si="62"/>
        <v>2280.26</v>
      </c>
      <c r="M134" s="56">
        <f t="shared" si="35"/>
        <v>2280.26</v>
      </c>
    </row>
    <row r="135" s="186" customFormat="1" ht="21.95" customHeight="1" spans="1:13">
      <c r="A135" s="97" t="s">
        <v>134</v>
      </c>
      <c r="B135" s="25">
        <v>6469</v>
      </c>
      <c r="C135" s="213">
        <v>9944</v>
      </c>
      <c r="D135" s="38">
        <v>0.65</v>
      </c>
      <c r="E135" s="214">
        <f t="shared" si="54"/>
        <v>930.76</v>
      </c>
      <c r="F135" s="214">
        <f t="shared" si="55"/>
        <v>186.31</v>
      </c>
      <c r="G135" s="214">
        <f t="shared" si="56"/>
        <v>744.45</v>
      </c>
      <c r="H135" s="39">
        <f t="shared" si="57"/>
        <v>744.45</v>
      </c>
      <c r="I135" s="232">
        <v>648.37</v>
      </c>
      <c r="J135" s="56">
        <f t="shared" si="58"/>
        <v>96.08</v>
      </c>
      <c r="K135" s="56"/>
      <c r="L135" s="56">
        <f t="shared" si="62"/>
        <v>840.53</v>
      </c>
      <c r="M135" s="56">
        <f t="shared" si="35"/>
        <v>840.53</v>
      </c>
    </row>
    <row r="136" s="186" customFormat="1" ht="21.95" customHeight="1" spans="1:13">
      <c r="A136" s="97" t="s">
        <v>135</v>
      </c>
      <c r="B136" s="25">
        <v>5199</v>
      </c>
      <c r="C136" s="213">
        <v>8551</v>
      </c>
      <c r="D136" s="38">
        <v>0.65</v>
      </c>
      <c r="E136" s="214">
        <f t="shared" si="54"/>
        <v>800.37</v>
      </c>
      <c r="F136" s="214">
        <f t="shared" si="55"/>
        <v>149.73</v>
      </c>
      <c r="G136" s="214">
        <f t="shared" si="56"/>
        <v>650.64</v>
      </c>
      <c r="H136" s="39">
        <f t="shared" si="57"/>
        <v>650.64</v>
      </c>
      <c r="I136" s="232">
        <v>559.62</v>
      </c>
      <c r="J136" s="56">
        <f t="shared" si="58"/>
        <v>91.02</v>
      </c>
      <c r="K136" s="56"/>
      <c r="L136" s="56">
        <f t="shared" si="62"/>
        <v>741.66</v>
      </c>
      <c r="M136" s="56">
        <f t="shared" si="35"/>
        <v>741.66</v>
      </c>
    </row>
    <row r="137" s="186" customFormat="1" ht="21.95" customHeight="1" spans="1:13">
      <c r="A137" s="97" t="s">
        <v>136</v>
      </c>
      <c r="B137" s="25">
        <v>1970</v>
      </c>
      <c r="C137" s="213">
        <v>3050</v>
      </c>
      <c r="D137" s="38">
        <v>0.65</v>
      </c>
      <c r="E137" s="214">
        <f t="shared" si="54"/>
        <v>285.48</v>
      </c>
      <c r="F137" s="214">
        <f t="shared" si="55"/>
        <v>56.74</v>
      </c>
      <c r="G137" s="214">
        <f t="shared" si="56"/>
        <v>228.74</v>
      </c>
      <c r="H137" s="39">
        <f t="shared" ref="H137:H165" si="63">G137</f>
        <v>228.74</v>
      </c>
      <c r="I137" s="232">
        <v>199.63</v>
      </c>
      <c r="J137" s="56">
        <f t="shared" si="58"/>
        <v>29.11</v>
      </c>
      <c r="K137" s="56"/>
      <c r="L137" s="56">
        <f t="shared" si="62"/>
        <v>257.85</v>
      </c>
      <c r="M137" s="56">
        <f t="shared" si="35"/>
        <v>257.85</v>
      </c>
    </row>
    <row r="138" s="186" customFormat="1" ht="21.95" customHeight="1" spans="1:13">
      <c r="A138" s="97" t="s">
        <v>137</v>
      </c>
      <c r="B138" s="25">
        <v>1260</v>
      </c>
      <c r="C138" s="213">
        <v>2330</v>
      </c>
      <c r="D138" s="38">
        <v>0.85</v>
      </c>
      <c r="E138" s="214">
        <f t="shared" si="54"/>
        <v>285.19</v>
      </c>
      <c r="F138" s="214">
        <f t="shared" si="55"/>
        <v>36.29</v>
      </c>
      <c r="G138" s="214">
        <f t="shared" si="56"/>
        <v>248.9</v>
      </c>
      <c r="H138" s="39">
        <f t="shared" si="63"/>
        <v>248.9</v>
      </c>
      <c r="I138" s="232">
        <v>196.38</v>
      </c>
      <c r="J138" s="56">
        <f t="shared" si="58"/>
        <v>52.52</v>
      </c>
      <c r="K138" s="56"/>
      <c r="L138" s="56">
        <f t="shared" si="62"/>
        <v>301.42</v>
      </c>
      <c r="M138" s="56">
        <f t="shared" ref="M138:M165" si="64">L138</f>
        <v>301.42</v>
      </c>
    </row>
    <row r="139" s="186" customFormat="1" ht="21.95" customHeight="1" spans="1:13">
      <c r="A139" s="97" t="s">
        <v>138</v>
      </c>
      <c r="B139" s="25">
        <v>683</v>
      </c>
      <c r="C139" s="213">
        <v>973</v>
      </c>
      <c r="D139" s="38">
        <v>0.85</v>
      </c>
      <c r="E139" s="214">
        <f t="shared" ref="E139:E165" si="65">ROUND(C139*120*12*D139/10000,2)</f>
        <v>119.1</v>
      </c>
      <c r="F139" s="214">
        <f t="shared" ref="F139:F165" si="66">ROUND(B139*0.3*960/10000,2)</f>
        <v>19.67</v>
      </c>
      <c r="G139" s="214">
        <f t="shared" ref="G139:G165" si="67">E139-F139</f>
        <v>99.43</v>
      </c>
      <c r="H139" s="39">
        <f t="shared" si="63"/>
        <v>99.43</v>
      </c>
      <c r="I139" s="232">
        <v>87.14</v>
      </c>
      <c r="J139" s="56">
        <f t="shared" ref="J139:J165" si="68">H139-I139</f>
        <v>12.29</v>
      </c>
      <c r="K139" s="56"/>
      <c r="L139" s="56">
        <f t="shared" si="62"/>
        <v>111.72</v>
      </c>
      <c r="M139" s="56">
        <f t="shared" si="64"/>
        <v>111.72</v>
      </c>
    </row>
    <row r="140" s="186" customFormat="1" ht="21.95" customHeight="1" spans="1:13">
      <c r="A140" s="97" t="s">
        <v>139</v>
      </c>
      <c r="B140" s="25">
        <v>626</v>
      </c>
      <c r="C140" s="213">
        <v>941</v>
      </c>
      <c r="D140" s="38">
        <v>0.85</v>
      </c>
      <c r="E140" s="214">
        <f t="shared" si="65"/>
        <v>115.18</v>
      </c>
      <c r="F140" s="214">
        <f t="shared" si="66"/>
        <v>18.03</v>
      </c>
      <c r="G140" s="214">
        <f t="shared" si="67"/>
        <v>97.15</v>
      </c>
      <c r="H140" s="39">
        <f t="shared" si="63"/>
        <v>97.15</v>
      </c>
      <c r="I140" s="232">
        <v>96.02</v>
      </c>
      <c r="J140" s="56">
        <f t="shared" si="68"/>
        <v>1.13000000000001</v>
      </c>
      <c r="K140" s="56"/>
      <c r="L140" s="56">
        <f t="shared" si="62"/>
        <v>98.28</v>
      </c>
      <c r="M140" s="56">
        <f t="shared" si="64"/>
        <v>98.28</v>
      </c>
    </row>
    <row r="141" s="186" customFormat="1" ht="21.95" customHeight="1" spans="1:13">
      <c r="A141" s="97" t="s">
        <v>140</v>
      </c>
      <c r="B141" s="25">
        <v>1378</v>
      </c>
      <c r="C141" s="213">
        <v>1638</v>
      </c>
      <c r="D141" s="38">
        <v>0.85</v>
      </c>
      <c r="E141" s="214">
        <f t="shared" si="65"/>
        <v>200.49</v>
      </c>
      <c r="F141" s="214">
        <f t="shared" si="66"/>
        <v>39.69</v>
      </c>
      <c r="G141" s="214">
        <f t="shared" si="67"/>
        <v>160.8</v>
      </c>
      <c r="H141" s="39">
        <f t="shared" si="63"/>
        <v>160.8</v>
      </c>
      <c r="I141" s="232">
        <v>154.76</v>
      </c>
      <c r="J141" s="56">
        <f t="shared" si="68"/>
        <v>6.04000000000002</v>
      </c>
      <c r="K141" s="56"/>
      <c r="L141" s="56">
        <f t="shared" si="62"/>
        <v>166.84</v>
      </c>
      <c r="M141" s="56">
        <f t="shared" si="64"/>
        <v>166.84</v>
      </c>
    </row>
    <row r="142" s="186" customFormat="1" ht="21.95" customHeight="1" spans="1:13">
      <c r="A142" s="97" t="s">
        <v>141</v>
      </c>
      <c r="B142" s="25">
        <v>1110</v>
      </c>
      <c r="C142" s="213">
        <v>1408</v>
      </c>
      <c r="D142" s="38">
        <v>0.85</v>
      </c>
      <c r="E142" s="214">
        <f t="shared" si="65"/>
        <v>172.34</v>
      </c>
      <c r="F142" s="214">
        <f t="shared" si="66"/>
        <v>31.97</v>
      </c>
      <c r="G142" s="214">
        <f t="shared" si="67"/>
        <v>140.37</v>
      </c>
      <c r="H142" s="39">
        <f t="shared" si="63"/>
        <v>140.37</v>
      </c>
      <c r="I142" s="232">
        <v>141.56</v>
      </c>
      <c r="J142" s="56">
        <f t="shared" si="68"/>
        <v>-1.19</v>
      </c>
      <c r="K142" s="56"/>
      <c r="L142" s="56">
        <f t="shared" si="62"/>
        <v>139.18</v>
      </c>
      <c r="M142" s="56">
        <f t="shared" si="64"/>
        <v>139.18</v>
      </c>
    </row>
    <row r="143" s="186" customFormat="1" ht="21.95" customHeight="1" spans="1:13">
      <c r="A143" s="97" t="s">
        <v>142</v>
      </c>
      <c r="B143" s="25">
        <v>605</v>
      </c>
      <c r="C143" s="213">
        <v>774</v>
      </c>
      <c r="D143" s="38">
        <v>0.85</v>
      </c>
      <c r="E143" s="214">
        <f t="shared" si="65"/>
        <v>94.74</v>
      </c>
      <c r="F143" s="214">
        <f t="shared" si="66"/>
        <v>17.42</v>
      </c>
      <c r="G143" s="214">
        <f t="shared" si="67"/>
        <v>77.32</v>
      </c>
      <c r="H143" s="39">
        <f t="shared" si="63"/>
        <v>77.32</v>
      </c>
      <c r="I143" s="232">
        <v>76.03</v>
      </c>
      <c r="J143" s="56">
        <f t="shared" si="68"/>
        <v>1.28999999999999</v>
      </c>
      <c r="K143" s="56"/>
      <c r="L143" s="56">
        <f t="shared" si="62"/>
        <v>78.61</v>
      </c>
      <c r="M143" s="56">
        <f t="shared" si="64"/>
        <v>78.61</v>
      </c>
    </row>
    <row r="144" s="186" customFormat="1" ht="21.95" customHeight="1" spans="1:13">
      <c r="A144" s="97" t="s">
        <v>143</v>
      </c>
      <c r="B144" s="25">
        <v>592</v>
      </c>
      <c r="C144" s="213">
        <v>704</v>
      </c>
      <c r="D144" s="38">
        <v>0.85</v>
      </c>
      <c r="E144" s="214">
        <f t="shared" si="65"/>
        <v>86.17</v>
      </c>
      <c r="F144" s="214">
        <f t="shared" si="66"/>
        <v>17.05</v>
      </c>
      <c r="G144" s="214">
        <f t="shared" si="67"/>
        <v>69.12</v>
      </c>
      <c r="H144" s="39">
        <f t="shared" si="63"/>
        <v>69.12</v>
      </c>
      <c r="I144" s="232">
        <v>68.01</v>
      </c>
      <c r="J144" s="56">
        <f t="shared" si="68"/>
        <v>1.11</v>
      </c>
      <c r="K144" s="56"/>
      <c r="L144" s="56">
        <f t="shared" si="62"/>
        <v>70.23</v>
      </c>
      <c r="M144" s="56">
        <f t="shared" si="64"/>
        <v>70.23</v>
      </c>
    </row>
    <row r="145" s="186" customFormat="1" ht="21.95" customHeight="1" spans="1:13">
      <c r="A145" s="234" t="s">
        <v>144</v>
      </c>
      <c r="B145" s="25">
        <v>2443</v>
      </c>
      <c r="C145" s="213">
        <v>3083</v>
      </c>
      <c r="D145" s="38">
        <v>0.85</v>
      </c>
      <c r="E145" s="214">
        <f t="shared" si="65"/>
        <v>377.36</v>
      </c>
      <c r="F145" s="214">
        <f t="shared" si="66"/>
        <v>70.36</v>
      </c>
      <c r="G145" s="214">
        <f t="shared" si="67"/>
        <v>307</v>
      </c>
      <c r="H145" s="39">
        <f t="shared" si="63"/>
        <v>307</v>
      </c>
      <c r="I145" s="232">
        <v>295.45</v>
      </c>
      <c r="J145" s="56">
        <f t="shared" si="68"/>
        <v>11.55</v>
      </c>
      <c r="K145" s="56"/>
      <c r="L145" s="56">
        <f t="shared" si="62"/>
        <v>318.55</v>
      </c>
      <c r="M145" s="56">
        <f t="shared" si="64"/>
        <v>318.55</v>
      </c>
    </row>
    <row r="146" s="186" customFormat="1" ht="21.95" customHeight="1" spans="1:13">
      <c r="A146" s="234" t="s">
        <v>145</v>
      </c>
      <c r="B146" s="25">
        <v>1271</v>
      </c>
      <c r="C146" s="213">
        <v>1530</v>
      </c>
      <c r="D146" s="38">
        <v>0.85</v>
      </c>
      <c r="E146" s="214">
        <f t="shared" si="65"/>
        <v>187.27</v>
      </c>
      <c r="F146" s="214">
        <f t="shared" si="66"/>
        <v>36.6</v>
      </c>
      <c r="G146" s="214">
        <f t="shared" si="67"/>
        <v>150.67</v>
      </c>
      <c r="H146" s="39">
        <f t="shared" si="63"/>
        <v>150.67</v>
      </c>
      <c r="I146" s="232">
        <v>151.32</v>
      </c>
      <c r="J146" s="56">
        <f t="shared" si="68"/>
        <v>-0.649999999999977</v>
      </c>
      <c r="K146" s="56"/>
      <c r="L146" s="56">
        <f t="shared" si="62"/>
        <v>150.02</v>
      </c>
      <c r="M146" s="56">
        <f t="shared" si="64"/>
        <v>150.02</v>
      </c>
    </row>
    <row r="147" s="186" customFormat="1" ht="21.95" customHeight="1" spans="1:13">
      <c r="A147" s="234" t="s">
        <v>146</v>
      </c>
      <c r="B147" s="25">
        <v>1639</v>
      </c>
      <c r="C147" s="213">
        <v>2202</v>
      </c>
      <c r="D147" s="38">
        <v>0.85</v>
      </c>
      <c r="E147" s="214">
        <f t="shared" si="65"/>
        <v>269.52</v>
      </c>
      <c r="F147" s="214">
        <f t="shared" si="66"/>
        <v>47.2</v>
      </c>
      <c r="G147" s="214">
        <f t="shared" si="67"/>
        <v>222.32</v>
      </c>
      <c r="H147" s="39">
        <f t="shared" si="63"/>
        <v>222.32</v>
      </c>
      <c r="I147" s="232">
        <v>209.73</v>
      </c>
      <c r="J147" s="56">
        <f t="shared" si="68"/>
        <v>12.59</v>
      </c>
      <c r="K147" s="56"/>
      <c r="L147" s="56">
        <f t="shared" si="62"/>
        <v>234.91</v>
      </c>
      <c r="M147" s="56">
        <f t="shared" si="64"/>
        <v>234.91</v>
      </c>
    </row>
    <row r="148" s="186" customFormat="1" ht="21.95" customHeight="1" spans="1:13">
      <c r="A148" s="97" t="s">
        <v>147</v>
      </c>
      <c r="B148" s="25">
        <v>1174</v>
      </c>
      <c r="C148" s="213">
        <v>1716</v>
      </c>
      <c r="D148" s="38">
        <v>0.85</v>
      </c>
      <c r="E148" s="214">
        <f t="shared" si="65"/>
        <v>210.04</v>
      </c>
      <c r="F148" s="214">
        <f t="shared" si="66"/>
        <v>33.81</v>
      </c>
      <c r="G148" s="214">
        <f t="shared" si="67"/>
        <v>176.23</v>
      </c>
      <c r="H148" s="39">
        <f t="shared" si="63"/>
        <v>176.23</v>
      </c>
      <c r="I148" s="232">
        <v>158.86</v>
      </c>
      <c r="J148" s="56">
        <f t="shared" si="68"/>
        <v>17.37</v>
      </c>
      <c r="K148" s="56"/>
      <c r="L148" s="56">
        <f t="shared" si="62"/>
        <v>193.6</v>
      </c>
      <c r="M148" s="56">
        <f t="shared" si="64"/>
        <v>193.6</v>
      </c>
    </row>
    <row r="149" s="186" customFormat="1" ht="21.95" customHeight="1" spans="1:13">
      <c r="A149" s="97" t="s">
        <v>148</v>
      </c>
      <c r="B149" s="25">
        <v>1104</v>
      </c>
      <c r="C149" s="213">
        <v>1566</v>
      </c>
      <c r="D149" s="38">
        <v>0.85</v>
      </c>
      <c r="E149" s="214">
        <f t="shared" si="65"/>
        <v>191.68</v>
      </c>
      <c r="F149" s="214">
        <f t="shared" si="66"/>
        <v>31.8</v>
      </c>
      <c r="G149" s="214">
        <f t="shared" si="67"/>
        <v>159.88</v>
      </c>
      <c r="H149" s="39">
        <f t="shared" si="63"/>
        <v>159.88</v>
      </c>
      <c r="I149" s="232">
        <v>160.26</v>
      </c>
      <c r="J149" s="56">
        <f t="shared" si="68"/>
        <v>-0.379999999999995</v>
      </c>
      <c r="K149" s="56"/>
      <c r="L149" s="56">
        <f t="shared" si="62"/>
        <v>159.5</v>
      </c>
      <c r="M149" s="56">
        <f t="shared" si="64"/>
        <v>159.5</v>
      </c>
    </row>
    <row r="150" s="186" customFormat="1" ht="21.95" customHeight="1" spans="1:13">
      <c r="A150" s="97" t="s">
        <v>149</v>
      </c>
      <c r="B150" s="25">
        <v>1315</v>
      </c>
      <c r="C150" s="213">
        <v>2182</v>
      </c>
      <c r="D150" s="38">
        <v>0.85</v>
      </c>
      <c r="E150" s="214">
        <f t="shared" si="65"/>
        <v>267.08</v>
      </c>
      <c r="F150" s="214">
        <f t="shared" si="66"/>
        <v>37.87</v>
      </c>
      <c r="G150" s="214">
        <f t="shared" si="67"/>
        <v>229.21</v>
      </c>
      <c r="H150" s="39">
        <f t="shared" si="63"/>
        <v>229.21</v>
      </c>
      <c r="I150" s="232">
        <v>194.99</v>
      </c>
      <c r="J150" s="56">
        <f t="shared" si="68"/>
        <v>34.22</v>
      </c>
      <c r="K150" s="56"/>
      <c r="L150" s="56">
        <f t="shared" si="62"/>
        <v>263.43</v>
      </c>
      <c r="M150" s="56">
        <f t="shared" si="64"/>
        <v>263.43</v>
      </c>
    </row>
    <row r="151" s="186" customFormat="1" ht="21.95" customHeight="1" spans="1:13">
      <c r="A151" s="97" t="s">
        <v>150</v>
      </c>
      <c r="B151" s="25">
        <v>1406</v>
      </c>
      <c r="C151" s="213">
        <v>2387</v>
      </c>
      <c r="D151" s="38">
        <v>0.85</v>
      </c>
      <c r="E151" s="214">
        <f t="shared" si="65"/>
        <v>292.17</v>
      </c>
      <c r="F151" s="214">
        <f t="shared" si="66"/>
        <v>40.49</v>
      </c>
      <c r="G151" s="214">
        <f t="shared" si="67"/>
        <v>251.68</v>
      </c>
      <c r="H151" s="39">
        <f t="shared" si="63"/>
        <v>251.68</v>
      </c>
      <c r="I151" s="232">
        <v>197.08</v>
      </c>
      <c r="J151" s="56">
        <f t="shared" si="68"/>
        <v>54.6</v>
      </c>
      <c r="K151" s="56"/>
      <c r="L151" s="56">
        <f t="shared" si="62"/>
        <v>306.28</v>
      </c>
      <c r="M151" s="56">
        <f t="shared" si="64"/>
        <v>306.28</v>
      </c>
    </row>
    <row r="152" s="186" customFormat="1" ht="21.95" customHeight="1" spans="1:13">
      <c r="A152" s="97" t="s">
        <v>151</v>
      </c>
      <c r="B152" s="25">
        <v>1675</v>
      </c>
      <c r="C152" s="213">
        <v>3478</v>
      </c>
      <c r="D152" s="38">
        <v>0.65</v>
      </c>
      <c r="E152" s="214">
        <f t="shared" si="65"/>
        <v>325.54</v>
      </c>
      <c r="F152" s="214">
        <f t="shared" si="66"/>
        <v>48.24</v>
      </c>
      <c r="G152" s="214">
        <f t="shared" si="67"/>
        <v>277.3</v>
      </c>
      <c r="H152" s="39">
        <f t="shared" si="63"/>
        <v>277.3</v>
      </c>
      <c r="I152" s="232">
        <v>225.35</v>
      </c>
      <c r="J152" s="56">
        <f t="shared" si="68"/>
        <v>51.95</v>
      </c>
      <c r="K152" s="56"/>
      <c r="L152" s="56">
        <f t="shared" si="62"/>
        <v>329.25</v>
      </c>
      <c r="M152" s="56">
        <f t="shared" si="64"/>
        <v>329.25</v>
      </c>
    </row>
    <row r="153" s="186" customFormat="1" ht="21.95" customHeight="1" spans="1:13">
      <c r="A153" s="97" t="s">
        <v>152</v>
      </c>
      <c r="B153" s="25">
        <v>1572</v>
      </c>
      <c r="C153" s="213">
        <v>2820</v>
      </c>
      <c r="D153" s="38">
        <v>0.85</v>
      </c>
      <c r="E153" s="214">
        <f t="shared" si="65"/>
        <v>345.17</v>
      </c>
      <c r="F153" s="214">
        <f t="shared" si="66"/>
        <v>45.27</v>
      </c>
      <c r="G153" s="214">
        <f t="shared" si="67"/>
        <v>299.9</v>
      </c>
      <c r="H153" s="39">
        <f t="shared" si="63"/>
        <v>299.9</v>
      </c>
      <c r="I153" s="232">
        <v>236.09</v>
      </c>
      <c r="J153" s="56">
        <f t="shared" si="68"/>
        <v>63.81</v>
      </c>
      <c r="K153" s="56"/>
      <c r="L153" s="56">
        <f t="shared" si="62"/>
        <v>363.71</v>
      </c>
      <c r="M153" s="56">
        <f t="shared" si="64"/>
        <v>363.71</v>
      </c>
    </row>
    <row r="154" s="186" customFormat="1" ht="27" spans="1:13">
      <c r="A154" s="111" t="s">
        <v>153</v>
      </c>
      <c r="B154" s="25">
        <v>189</v>
      </c>
      <c r="C154" s="213">
        <v>370</v>
      </c>
      <c r="D154" s="38">
        <v>1</v>
      </c>
      <c r="E154" s="214">
        <f t="shared" si="65"/>
        <v>53.28</v>
      </c>
      <c r="F154" s="214">
        <f t="shared" si="66"/>
        <v>5.44</v>
      </c>
      <c r="G154" s="214">
        <f t="shared" si="67"/>
        <v>47.84</v>
      </c>
      <c r="H154" s="39">
        <f t="shared" si="63"/>
        <v>47.84</v>
      </c>
      <c r="I154" s="232">
        <v>39.97</v>
      </c>
      <c r="J154" s="56">
        <f t="shared" si="68"/>
        <v>7.87</v>
      </c>
      <c r="K154" s="56"/>
      <c r="L154" s="56">
        <f t="shared" si="62"/>
        <v>55.71</v>
      </c>
      <c r="M154" s="56">
        <f t="shared" si="64"/>
        <v>55.71</v>
      </c>
    </row>
    <row r="155" s="186" customFormat="1" ht="22" customHeight="1" spans="1:13">
      <c r="A155" s="111" t="s">
        <v>154</v>
      </c>
      <c r="B155" s="25">
        <v>371</v>
      </c>
      <c r="C155" s="213">
        <v>671</v>
      </c>
      <c r="D155" s="38">
        <v>1</v>
      </c>
      <c r="E155" s="214">
        <f t="shared" si="65"/>
        <v>96.62</v>
      </c>
      <c r="F155" s="214">
        <f t="shared" si="66"/>
        <v>10.68</v>
      </c>
      <c r="G155" s="214">
        <f t="shared" si="67"/>
        <v>85.94</v>
      </c>
      <c r="H155" s="39">
        <f t="shared" si="63"/>
        <v>85.94</v>
      </c>
      <c r="I155" s="232">
        <v>69.98</v>
      </c>
      <c r="J155" s="56">
        <f t="shared" si="68"/>
        <v>15.96</v>
      </c>
      <c r="K155" s="56"/>
      <c r="L155" s="56">
        <f t="shared" si="62"/>
        <v>101.9</v>
      </c>
      <c r="M155" s="56">
        <f t="shared" si="64"/>
        <v>101.9</v>
      </c>
    </row>
    <row r="156" s="186" customFormat="1" ht="19" customHeight="1" spans="1:13">
      <c r="A156" s="97" t="s">
        <v>155</v>
      </c>
      <c r="B156" s="25">
        <v>670</v>
      </c>
      <c r="C156" s="213">
        <v>1214</v>
      </c>
      <c r="D156" s="38">
        <v>0.85</v>
      </c>
      <c r="E156" s="214">
        <f t="shared" si="65"/>
        <v>148.59</v>
      </c>
      <c r="F156" s="214">
        <f t="shared" si="66"/>
        <v>19.3</v>
      </c>
      <c r="G156" s="214">
        <f t="shared" si="67"/>
        <v>129.29</v>
      </c>
      <c r="H156" s="39">
        <f t="shared" si="63"/>
        <v>129.29</v>
      </c>
      <c r="I156" s="232">
        <v>103.91</v>
      </c>
      <c r="J156" s="56">
        <f t="shared" si="68"/>
        <v>25.38</v>
      </c>
      <c r="K156" s="56"/>
      <c r="L156" s="56">
        <f t="shared" si="62"/>
        <v>154.67</v>
      </c>
      <c r="M156" s="56">
        <f t="shared" si="64"/>
        <v>154.67</v>
      </c>
    </row>
    <row r="157" s="186" customFormat="1" ht="21" customHeight="1" spans="1:13">
      <c r="A157" s="97" t="s">
        <v>156</v>
      </c>
      <c r="B157" s="25">
        <v>1134</v>
      </c>
      <c r="C157" s="213">
        <v>1882</v>
      </c>
      <c r="D157" s="38">
        <v>0.85</v>
      </c>
      <c r="E157" s="214">
        <f t="shared" si="65"/>
        <v>230.36</v>
      </c>
      <c r="F157" s="214">
        <f t="shared" si="66"/>
        <v>32.66</v>
      </c>
      <c r="G157" s="214">
        <f t="shared" si="67"/>
        <v>197.7</v>
      </c>
      <c r="H157" s="39">
        <f t="shared" si="63"/>
        <v>197.7</v>
      </c>
      <c r="I157" s="232">
        <v>161.62</v>
      </c>
      <c r="J157" s="56">
        <f t="shared" si="68"/>
        <v>36.08</v>
      </c>
      <c r="K157" s="56"/>
      <c r="L157" s="56">
        <f t="shared" si="62"/>
        <v>233.78</v>
      </c>
      <c r="M157" s="56">
        <f t="shared" si="64"/>
        <v>233.78</v>
      </c>
    </row>
    <row r="158" s="186" customFormat="1" ht="21" customHeight="1" spans="1:13">
      <c r="A158" s="97" t="s">
        <v>157</v>
      </c>
      <c r="B158" s="25">
        <v>2051</v>
      </c>
      <c r="C158" s="213">
        <v>4279</v>
      </c>
      <c r="D158" s="38">
        <v>0.85</v>
      </c>
      <c r="E158" s="214">
        <f t="shared" si="65"/>
        <v>523.75</v>
      </c>
      <c r="F158" s="214">
        <f t="shared" si="66"/>
        <v>59.07</v>
      </c>
      <c r="G158" s="214">
        <f t="shared" si="67"/>
        <v>464.68</v>
      </c>
      <c r="H158" s="39">
        <f t="shared" si="63"/>
        <v>464.68</v>
      </c>
      <c r="I158" s="232">
        <v>347.53</v>
      </c>
      <c r="J158" s="56">
        <f t="shared" si="68"/>
        <v>117.15</v>
      </c>
      <c r="K158" s="56"/>
      <c r="L158" s="56">
        <f t="shared" si="62"/>
        <v>581.83</v>
      </c>
      <c r="M158" s="56">
        <f t="shared" si="64"/>
        <v>581.83</v>
      </c>
    </row>
    <row r="159" s="186" customFormat="1" ht="21.95" customHeight="1" spans="1:13">
      <c r="A159" s="97" t="s">
        <v>158</v>
      </c>
      <c r="B159" s="25">
        <v>6680</v>
      </c>
      <c r="C159" s="213">
        <v>8050</v>
      </c>
      <c r="D159" s="38">
        <v>1</v>
      </c>
      <c r="E159" s="214">
        <f t="shared" si="65"/>
        <v>1159.2</v>
      </c>
      <c r="F159" s="214">
        <f t="shared" si="66"/>
        <v>192.38</v>
      </c>
      <c r="G159" s="214">
        <f t="shared" si="67"/>
        <v>966.82</v>
      </c>
      <c r="H159" s="39">
        <f t="shared" si="63"/>
        <v>966.82</v>
      </c>
      <c r="I159" s="232">
        <v>919.84</v>
      </c>
      <c r="J159" s="56">
        <f t="shared" si="68"/>
        <v>46.98</v>
      </c>
      <c r="K159" s="56"/>
      <c r="L159" s="56">
        <f t="shared" si="62"/>
        <v>1013.8</v>
      </c>
      <c r="M159" s="56">
        <f t="shared" si="64"/>
        <v>1013.8</v>
      </c>
    </row>
    <row r="160" s="186" customFormat="1" ht="21.95" customHeight="1" spans="1:13">
      <c r="A160" s="97" t="s">
        <v>159</v>
      </c>
      <c r="B160" s="25">
        <v>1009</v>
      </c>
      <c r="C160" s="213">
        <v>1132</v>
      </c>
      <c r="D160" s="38">
        <v>1</v>
      </c>
      <c r="E160" s="214">
        <f t="shared" si="65"/>
        <v>163.01</v>
      </c>
      <c r="F160" s="214">
        <f t="shared" si="66"/>
        <v>29.06</v>
      </c>
      <c r="G160" s="214">
        <f t="shared" si="67"/>
        <v>133.95</v>
      </c>
      <c r="H160" s="39">
        <f t="shared" si="63"/>
        <v>133.95</v>
      </c>
      <c r="I160" s="232">
        <v>134.84</v>
      </c>
      <c r="J160" s="56">
        <f t="shared" si="68"/>
        <v>-0.890000000000015</v>
      </c>
      <c r="K160" s="56"/>
      <c r="L160" s="56">
        <f t="shared" si="62"/>
        <v>133.06</v>
      </c>
      <c r="M160" s="56">
        <f t="shared" si="64"/>
        <v>133.06</v>
      </c>
    </row>
    <row r="161" s="186" customFormat="1" ht="21.95" customHeight="1" spans="1:13">
      <c r="A161" s="97" t="s">
        <v>160</v>
      </c>
      <c r="B161" s="25">
        <v>1198</v>
      </c>
      <c r="C161" s="213">
        <v>1422</v>
      </c>
      <c r="D161" s="38">
        <v>1</v>
      </c>
      <c r="E161" s="214">
        <f t="shared" si="65"/>
        <v>204.77</v>
      </c>
      <c r="F161" s="214">
        <f t="shared" si="66"/>
        <v>34.5</v>
      </c>
      <c r="G161" s="214">
        <f t="shared" si="67"/>
        <v>170.27</v>
      </c>
      <c r="H161" s="39">
        <f t="shared" si="63"/>
        <v>170.27</v>
      </c>
      <c r="I161" s="232">
        <v>161.05</v>
      </c>
      <c r="J161" s="56">
        <f t="shared" si="68"/>
        <v>9.22</v>
      </c>
      <c r="K161" s="56"/>
      <c r="L161" s="56">
        <f t="shared" si="62"/>
        <v>179.49</v>
      </c>
      <c r="M161" s="56">
        <f t="shared" si="64"/>
        <v>179.49</v>
      </c>
    </row>
    <row r="162" s="186" customFormat="1" ht="21.95" customHeight="1" spans="1:13">
      <c r="A162" s="97" t="s">
        <v>161</v>
      </c>
      <c r="B162" s="25">
        <v>958</v>
      </c>
      <c r="C162" s="213">
        <v>1306</v>
      </c>
      <c r="D162" s="38">
        <v>1</v>
      </c>
      <c r="E162" s="214">
        <f t="shared" si="65"/>
        <v>188.06</v>
      </c>
      <c r="F162" s="214">
        <f t="shared" si="66"/>
        <v>27.59</v>
      </c>
      <c r="G162" s="214">
        <f t="shared" si="67"/>
        <v>160.47</v>
      </c>
      <c r="H162" s="39">
        <f t="shared" si="63"/>
        <v>160.47</v>
      </c>
      <c r="I162" s="232">
        <v>169.54</v>
      </c>
      <c r="J162" s="56">
        <f t="shared" si="68"/>
        <v>-9.06999999999999</v>
      </c>
      <c r="K162" s="56"/>
      <c r="L162" s="56">
        <f t="shared" si="62"/>
        <v>151.4</v>
      </c>
      <c r="M162" s="56">
        <f t="shared" si="64"/>
        <v>151.4</v>
      </c>
    </row>
    <row r="163" s="186" customFormat="1" ht="21.95" customHeight="1" spans="1:13">
      <c r="A163" s="97" t="s">
        <v>162</v>
      </c>
      <c r="B163" s="25">
        <v>2025</v>
      </c>
      <c r="C163" s="213">
        <v>3092</v>
      </c>
      <c r="D163" s="38">
        <v>0.85</v>
      </c>
      <c r="E163" s="214">
        <f t="shared" si="65"/>
        <v>378.46</v>
      </c>
      <c r="F163" s="214">
        <f t="shared" si="66"/>
        <v>58.32</v>
      </c>
      <c r="G163" s="214">
        <f t="shared" si="67"/>
        <v>320.14</v>
      </c>
      <c r="H163" s="39">
        <f t="shared" si="63"/>
        <v>320.14</v>
      </c>
      <c r="I163" s="232">
        <v>272.25</v>
      </c>
      <c r="J163" s="56">
        <f t="shared" si="68"/>
        <v>47.89</v>
      </c>
      <c r="K163" s="56"/>
      <c r="L163" s="56">
        <f t="shared" si="62"/>
        <v>368.03</v>
      </c>
      <c r="M163" s="56">
        <f t="shared" si="64"/>
        <v>368.03</v>
      </c>
    </row>
    <row r="164" s="186" customFormat="1" ht="21.95" customHeight="1" spans="1:13">
      <c r="A164" s="97" t="s">
        <v>163</v>
      </c>
      <c r="B164" s="25">
        <v>1515</v>
      </c>
      <c r="C164" s="213">
        <v>2707</v>
      </c>
      <c r="D164" s="38">
        <v>0.85</v>
      </c>
      <c r="E164" s="214">
        <f t="shared" si="65"/>
        <v>331.34</v>
      </c>
      <c r="F164" s="214">
        <f t="shared" si="66"/>
        <v>43.63</v>
      </c>
      <c r="G164" s="214">
        <f t="shared" si="67"/>
        <v>287.71</v>
      </c>
      <c r="H164" s="39">
        <f t="shared" si="63"/>
        <v>287.71</v>
      </c>
      <c r="I164" s="232">
        <v>239.26</v>
      </c>
      <c r="J164" s="56">
        <f t="shared" si="68"/>
        <v>48.45</v>
      </c>
      <c r="K164" s="56"/>
      <c r="L164" s="56">
        <f t="shared" si="62"/>
        <v>336.16</v>
      </c>
      <c r="M164" s="56">
        <f t="shared" si="64"/>
        <v>336.16</v>
      </c>
    </row>
    <row r="165" s="186" customFormat="1" ht="21.95" customHeight="1" spans="1:13">
      <c r="A165" s="97" t="s">
        <v>164</v>
      </c>
      <c r="B165" s="25">
        <v>1448</v>
      </c>
      <c r="C165" s="213">
        <v>2696</v>
      </c>
      <c r="D165" s="38">
        <v>0.85</v>
      </c>
      <c r="E165" s="214">
        <f t="shared" si="65"/>
        <v>329.99</v>
      </c>
      <c r="F165" s="214">
        <f t="shared" si="66"/>
        <v>41.7</v>
      </c>
      <c r="G165" s="214">
        <f t="shared" si="67"/>
        <v>288.29</v>
      </c>
      <c r="H165" s="39">
        <f t="shared" si="63"/>
        <v>288.29</v>
      </c>
      <c r="I165" s="232">
        <v>241.8</v>
      </c>
      <c r="J165" s="56">
        <f t="shared" si="68"/>
        <v>46.49</v>
      </c>
      <c r="K165" s="56"/>
      <c r="L165" s="56">
        <f t="shared" si="62"/>
        <v>334.78</v>
      </c>
      <c r="M165" s="56">
        <f t="shared" si="64"/>
        <v>334.78</v>
      </c>
    </row>
    <row r="166" s="187" customFormat="1" ht="101.1" customHeight="1" spans="1:13">
      <c r="A166" s="13" t="s">
        <v>197</v>
      </c>
      <c r="B166" s="13"/>
      <c r="C166" s="238"/>
      <c r="D166" s="13"/>
      <c r="E166" s="13"/>
      <c r="F166" s="13"/>
      <c r="G166" s="13"/>
      <c r="H166" s="13"/>
      <c r="I166" s="238"/>
      <c r="J166" s="13"/>
      <c r="K166" s="13"/>
      <c r="L166" s="13"/>
      <c r="M166" s="13"/>
    </row>
  </sheetData>
  <mergeCells count="14">
    <mergeCell ref="A2:M2"/>
    <mergeCell ref="A3:E3"/>
    <mergeCell ref="H4:J4"/>
    <mergeCell ref="A166:M166"/>
    <mergeCell ref="A4:A5"/>
    <mergeCell ref="B4:B5"/>
    <mergeCell ref="C4:C5"/>
    <mergeCell ref="D4:D5"/>
    <mergeCell ref="E4:E5"/>
    <mergeCell ref="F4:F5"/>
    <mergeCell ref="G4:G5"/>
    <mergeCell ref="K4:K5"/>
    <mergeCell ref="L4:L5"/>
    <mergeCell ref="M4:M5"/>
  </mergeCells>
  <printOptions horizontalCentered="1"/>
  <pageMargins left="0.472222222222222" right="0.472222222222222" top="0.590277777777778" bottom="0.786805555555556" header="0" footer="0.393055555555556"/>
  <pageSetup paperSize="9" scale="88"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L164"/>
  <sheetViews>
    <sheetView view="pageBreakPreview" zoomScaleNormal="100" workbookViewId="0">
      <selection activeCell="F13" sqref="F13"/>
    </sheetView>
  </sheetViews>
  <sheetFormatPr defaultColWidth="9" defaultRowHeight="14.25"/>
  <cols>
    <col min="1" max="1" width="21.375" style="7" customWidth="1"/>
    <col min="2" max="2" width="14.125" style="168" customWidth="1"/>
    <col min="3" max="3" width="14" style="168" customWidth="1"/>
    <col min="4" max="4" width="13.375" style="168" customWidth="1"/>
    <col min="5" max="5" width="14.5" style="7" customWidth="1"/>
    <col min="6" max="6" width="12" style="7" customWidth="1"/>
    <col min="7" max="7" width="12" style="8" customWidth="1"/>
    <col min="8" max="8" width="12.75" style="8" customWidth="1"/>
    <col min="9" max="219" width="9" style="8"/>
    <col min="220" max="245" width="9" style="1"/>
  </cols>
  <sheetData>
    <row r="1" s="8" customFormat="1" ht="18" customHeight="1" spans="1:6">
      <c r="A1" s="169" t="s">
        <v>198</v>
      </c>
      <c r="B1" s="168"/>
      <c r="C1" s="168"/>
      <c r="D1" s="168"/>
      <c r="E1" s="7"/>
      <c r="F1" s="7"/>
    </row>
    <row r="2" s="8" customFormat="1" ht="27.95" customHeight="1" spans="1:6">
      <c r="A2" s="170" t="s">
        <v>199</v>
      </c>
      <c r="B2" s="170"/>
      <c r="C2" s="170"/>
      <c r="D2" s="170"/>
      <c r="E2" s="170"/>
      <c r="F2" s="170"/>
    </row>
    <row r="3" s="8" customFormat="1" ht="18" customHeight="1" spans="1:6">
      <c r="A3" s="139"/>
      <c r="B3" s="168"/>
      <c r="C3" s="168"/>
      <c r="E3" s="171"/>
      <c r="F3" s="168" t="s">
        <v>2</v>
      </c>
    </row>
    <row r="4" s="166" customFormat="1" ht="39.95" customHeight="1" spans="1:6">
      <c r="A4" s="172" t="s">
        <v>169</v>
      </c>
      <c r="B4" s="173" t="s">
        <v>200</v>
      </c>
      <c r="C4" s="173" t="s">
        <v>201</v>
      </c>
      <c r="D4" s="173" t="s">
        <v>202</v>
      </c>
      <c r="E4" s="174" t="s">
        <v>203</v>
      </c>
      <c r="F4" s="174" t="s">
        <v>204</v>
      </c>
    </row>
    <row r="5" s="4" customFormat="1" ht="26.1" customHeight="1" spans="1:219">
      <c r="A5" s="92" t="s">
        <v>4</v>
      </c>
      <c r="B5" s="175">
        <f>SUM(B6,B106)</f>
        <v>1840.93</v>
      </c>
      <c r="C5" s="175">
        <f>SUM(C6,C106)</f>
        <v>7209.05</v>
      </c>
      <c r="D5" s="175">
        <f>SUM(D6,D106)</f>
        <v>219.22</v>
      </c>
      <c r="E5" s="175">
        <f>SUM(E6,E106)</f>
        <v>9269.2</v>
      </c>
      <c r="F5" s="175">
        <f>SUM(F6,F106)</f>
        <v>9277.19</v>
      </c>
      <c r="G5" s="176"/>
      <c r="H5" s="17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row>
    <row r="6" s="4" customFormat="1" ht="26.1" customHeight="1" spans="1:219">
      <c r="A6" s="92" t="s">
        <v>7</v>
      </c>
      <c r="B6" s="175">
        <f>SUM(B7,B19,B20,B27,B34,B40,B44,B48,B51,B57,B62,B63,B64,B68,B74,B82,B88,B92,B95,B98,B102,B105)</f>
        <v>1255.45</v>
      </c>
      <c r="C6" s="175">
        <f>SUM(C7,C19,C20,C27,C34,C40,C44,C48,C51,C57,C62,C63,C64,C68,C74,C82,C88,C92,C95,C98,C102,C105)</f>
        <v>4473.86</v>
      </c>
      <c r="D6" s="175">
        <f>SUM(D7,D19,D20,D27,D34,D40,D44,D48,D51,D57,D62,D63,D64,D68,D74,D82,D88,D92,D95,D98,D102,D105)</f>
        <v>47.86</v>
      </c>
      <c r="E6" s="175">
        <f>SUM(E7,E19,E20,E27,E34,E40,E44,E48,E51,E57,E62,E63,E64,E68,E74,E82,E88,E92,E95,E98,E102,E105)</f>
        <v>5777.17</v>
      </c>
      <c r="F6" s="175">
        <f>SUM(F7,F19,F20,F27,F34,F40,F44,F48,F51,F57,F62,F63,F64,F68,F74,F82,F88,F92,F95,F98,F102,F105)</f>
        <v>5785.16</v>
      </c>
      <c r="G6" s="176"/>
      <c r="H6" s="17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row>
    <row r="7" s="1" customFormat="1" ht="26.1" customHeight="1" spans="1:219">
      <c r="A7" s="92" t="s">
        <v>8</v>
      </c>
      <c r="B7" s="175">
        <f t="shared" ref="B7:F7" si="0">SUM(B8:B18)</f>
        <v>210.01</v>
      </c>
      <c r="C7" s="175">
        <f t="shared" si="0"/>
        <v>827.25</v>
      </c>
      <c r="D7" s="177">
        <f t="shared" si="0"/>
        <v>-0.200000000000002</v>
      </c>
      <c r="E7" s="177">
        <f t="shared" si="0"/>
        <v>1037.06</v>
      </c>
      <c r="F7" s="177">
        <f t="shared" si="0"/>
        <v>1037.06</v>
      </c>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row>
    <row r="8" s="1" customFormat="1" ht="26.1" customHeight="1" spans="1:219">
      <c r="A8" s="97" t="s">
        <v>9</v>
      </c>
      <c r="B8" s="178">
        <v>31.86</v>
      </c>
      <c r="C8" s="178">
        <v>157.87</v>
      </c>
      <c r="D8" s="178">
        <v>0</v>
      </c>
      <c r="E8" s="105">
        <f t="shared" ref="E8:E19" si="1">SUM(B8:D8)</f>
        <v>189.73</v>
      </c>
      <c r="F8" s="105">
        <f t="shared" ref="F8:F19" si="2">E8</f>
        <v>189.73</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row>
    <row r="9" s="1" customFormat="1" ht="26.1" customHeight="1" spans="1:219">
      <c r="A9" s="97" t="s">
        <v>10</v>
      </c>
      <c r="B9" s="178">
        <v>32.31</v>
      </c>
      <c r="C9" s="178">
        <v>166.13</v>
      </c>
      <c r="D9" s="178">
        <v>0</v>
      </c>
      <c r="E9" s="105">
        <f t="shared" si="1"/>
        <v>198.44</v>
      </c>
      <c r="F9" s="105">
        <f t="shared" si="2"/>
        <v>198.44</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row>
    <row r="10" s="1" customFormat="1" ht="26.1" customHeight="1" spans="1:219">
      <c r="A10" s="97" t="s">
        <v>11</v>
      </c>
      <c r="B10" s="178">
        <v>77.02</v>
      </c>
      <c r="C10" s="178">
        <v>207.49</v>
      </c>
      <c r="D10" s="178">
        <v>0</v>
      </c>
      <c r="E10" s="105">
        <f t="shared" si="1"/>
        <v>284.51</v>
      </c>
      <c r="F10" s="105">
        <f t="shared" si="2"/>
        <v>284.51</v>
      </c>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row>
    <row r="11" s="1" customFormat="1" ht="26.1" customHeight="1" spans="1:219">
      <c r="A11" s="97" t="s">
        <v>12</v>
      </c>
      <c r="B11" s="178">
        <v>20.81</v>
      </c>
      <c r="C11" s="178">
        <v>68.6</v>
      </c>
      <c r="D11" s="178">
        <v>0</v>
      </c>
      <c r="E11" s="105">
        <f t="shared" si="1"/>
        <v>89.41</v>
      </c>
      <c r="F11" s="105">
        <f t="shared" si="2"/>
        <v>89.41</v>
      </c>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row>
    <row r="12" s="1" customFormat="1" ht="26.1" customHeight="1" spans="1:219">
      <c r="A12" s="97" t="s">
        <v>13</v>
      </c>
      <c r="B12" s="178">
        <v>19.54</v>
      </c>
      <c r="C12" s="178">
        <v>72.11</v>
      </c>
      <c r="D12" s="178">
        <v>0</v>
      </c>
      <c r="E12" s="105">
        <f t="shared" si="1"/>
        <v>91.65</v>
      </c>
      <c r="F12" s="105">
        <f t="shared" si="2"/>
        <v>91.65</v>
      </c>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row>
    <row r="13" s="1" customFormat="1" ht="26.1" customHeight="1" spans="1:219">
      <c r="A13" s="97" t="s">
        <v>14</v>
      </c>
      <c r="B13" s="178">
        <v>9.2</v>
      </c>
      <c r="C13" s="178">
        <v>29.18</v>
      </c>
      <c r="D13" s="178">
        <v>0</v>
      </c>
      <c r="E13" s="105">
        <f t="shared" si="1"/>
        <v>38.38</v>
      </c>
      <c r="F13" s="105">
        <f t="shared" si="2"/>
        <v>38.38</v>
      </c>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row>
    <row r="14" s="1" customFormat="1" ht="26.1" customHeight="1" spans="1:219">
      <c r="A14" s="97" t="s">
        <v>15</v>
      </c>
      <c r="B14" s="178">
        <v>6.01</v>
      </c>
      <c r="C14" s="178">
        <v>40.68</v>
      </c>
      <c r="D14" s="178">
        <v>-0.200000000000002</v>
      </c>
      <c r="E14" s="105">
        <f t="shared" si="1"/>
        <v>46.49</v>
      </c>
      <c r="F14" s="105">
        <f t="shared" si="2"/>
        <v>46.49</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row>
    <row r="15" s="1" customFormat="1" ht="26.1" customHeight="1" spans="1:219">
      <c r="A15" s="97" t="s">
        <v>16</v>
      </c>
      <c r="B15" s="178">
        <v>1.64</v>
      </c>
      <c r="C15" s="178">
        <v>21.5</v>
      </c>
      <c r="D15" s="178">
        <v>0</v>
      </c>
      <c r="E15" s="105">
        <f t="shared" si="1"/>
        <v>23.14</v>
      </c>
      <c r="F15" s="105">
        <f t="shared" si="2"/>
        <v>23.14</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row>
    <row r="16" s="1" customFormat="1" ht="26.1" customHeight="1" spans="1:219">
      <c r="A16" s="97" t="s">
        <v>17</v>
      </c>
      <c r="B16" s="178">
        <v>8.84</v>
      </c>
      <c r="C16" s="178">
        <v>27.3</v>
      </c>
      <c r="D16" s="178">
        <v>0</v>
      </c>
      <c r="E16" s="105">
        <f t="shared" si="1"/>
        <v>36.14</v>
      </c>
      <c r="F16" s="105">
        <f t="shared" si="2"/>
        <v>36.14</v>
      </c>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row>
    <row r="17" s="1" customFormat="1" ht="26.1" customHeight="1" spans="1:219">
      <c r="A17" s="97" t="s">
        <v>18</v>
      </c>
      <c r="B17" s="178">
        <v>0.1</v>
      </c>
      <c r="C17" s="178">
        <v>13.24</v>
      </c>
      <c r="D17" s="178">
        <v>0</v>
      </c>
      <c r="E17" s="105">
        <f t="shared" si="1"/>
        <v>13.34</v>
      </c>
      <c r="F17" s="105">
        <f t="shared" si="2"/>
        <v>13.34</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row>
    <row r="18" s="1" customFormat="1" ht="26.1" customHeight="1" spans="1:219">
      <c r="A18" s="97" t="s">
        <v>19</v>
      </c>
      <c r="B18" s="178">
        <v>2.68</v>
      </c>
      <c r="C18" s="178">
        <v>23.15</v>
      </c>
      <c r="D18" s="178">
        <v>0</v>
      </c>
      <c r="E18" s="105">
        <f t="shared" si="1"/>
        <v>25.83</v>
      </c>
      <c r="F18" s="105">
        <f t="shared" si="2"/>
        <v>25.83</v>
      </c>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row>
    <row r="19" s="1" customFormat="1" ht="30.95" customHeight="1" spans="1:219">
      <c r="A19" s="92" t="s">
        <v>20</v>
      </c>
      <c r="B19" s="175">
        <v>-0.18</v>
      </c>
      <c r="C19" s="175">
        <v>-0.29</v>
      </c>
      <c r="D19" s="175">
        <v>0</v>
      </c>
      <c r="E19" s="179">
        <f t="shared" si="1"/>
        <v>-0.47</v>
      </c>
      <c r="F19" s="175">
        <v>0</v>
      </c>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row>
    <row r="20" s="4" customFormat="1" ht="26.1" customHeight="1" spans="1:219">
      <c r="A20" s="92" t="s">
        <v>21</v>
      </c>
      <c r="B20" s="175">
        <f t="shared" ref="B20:F20" si="3">SUM(B21,B24:B26)</f>
        <v>15.34</v>
      </c>
      <c r="C20" s="175">
        <f t="shared" si="3"/>
        <v>73.82</v>
      </c>
      <c r="D20" s="175">
        <f t="shared" si="3"/>
        <v>0</v>
      </c>
      <c r="E20" s="175">
        <f t="shared" si="3"/>
        <v>89.16</v>
      </c>
      <c r="F20" s="175">
        <f t="shared" si="3"/>
        <v>89.56</v>
      </c>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row>
    <row r="21" s="1" customFormat="1" ht="26.1" customHeight="1" spans="1:219">
      <c r="A21" s="97" t="s">
        <v>22</v>
      </c>
      <c r="B21" s="178">
        <f t="shared" ref="B21:F21" si="4">SUM(B22:B23)</f>
        <v>1.02</v>
      </c>
      <c r="C21" s="178">
        <f t="shared" si="4"/>
        <v>3.87</v>
      </c>
      <c r="D21" s="178">
        <f t="shared" si="4"/>
        <v>0</v>
      </c>
      <c r="E21" s="178">
        <f t="shared" si="4"/>
        <v>4.89</v>
      </c>
      <c r="F21" s="178">
        <f t="shared" si="4"/>
        <v>5.29</v>
      </c>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row>
    <row r="22" s="167" customFormat="1" ht="32" customHeight="1" spans="1:246">
      <c r="A22" s="124" t="s">
        <v>23</v>
      </c>
      <c r="B22" s="178">
        <v>1.17</v>
      </c>
      <c r="C22" s="178">
        <v>4.12</v>
      </c>
      <c r="D22" s="178">
        <v>0</v>
      </c>
      <c r="E22" s="105">
        <f t="shared" ref="E22:E26" si="5">SUM(B22:D22)</f>
        <v>5.29</v>
      </c>
      <c r="F22" s="105">
        <f t="shared" ref="F22:F26" si="6">E22</f>
        <v>5.29</v>
      </c>
      <c r="G22" s="180"/>
      <c r="H22" s="180"/>
      <c r="I22" s="182"/>
      <c r="J22" s="182"/>
      <c r="K22" s="183"/>
      <c r="L22" s="180"/>
      <c r="M22" s="180"/>
      <c r="N22" s="180"/>
      <c r="O22" s="180"/>
      <c r="P22" s="180"/>
      <c r="Q22" s="180"/>
      <c r="R22" s="180"/>
      <c r="S22" s="182"/>
      <c r="T22" s="182"/>
      <c r="U22" s="183"/>
      <c r="V22" s="180"/>
      <c r="W22" s="180"/>
      <c r="X22" s="180"/>
      <c r="Y22" s="180"/>
      <c r="Z22" s="180"/>
      <c r="AA22" s="180"/>
      <c r="AB22" s="180"/>
      <c r="AC22" s="182"/>
      <c r="AD22" s="182"/>
      <c r="AE22" s="183"/>
      <c r="AF22" s="180"/>
      <c r="AG22" s="180"/>
      <c r="AH22" s="180"/>
      <c r="AI22" s="180"/>
      <c r="AJ22" s="180"/>
      <c r="AK22" s="180"/>
      <c r="AL22" s="180"/>
      <c r="AM22" s="182"/>
      <c r="AN22" s="182"/>
      <c r="AO22" s="183"/>
      <c r="AP22" s="180"/>
      <c r="AQ22" s="180"/>
      <c r="AR22" s="180"/>
      <c r="AS22" s="180"/>
      <c r="AT22" s="180"/>
      <c r="AU22" s="180"/>
      <c r="AV22" s="180"/>
      <c r="AW22" s="182"/>
      <c r="AX22" s="182"/>
      <c r="AY22" s="183"/>
      <c r="AZ22" s="180"/>
      <c r="BA22" s="180"/>
      <c r="BB22" s="180"/>
      <c r="BC22" s="180"/>
      <c r="BD22" s="180"/>
      <c r="BE22" s="180"/>
      <c r="BF22" s="180"/>
      <c r="BG22" s="182"/>
      <c r="BH22" s="182"/>
      <c r="BI22" s="183"/>
      <c r="BJ22" s="180"/>
      <c r="BK22" s="180"/>
      <c r="BL22" s="180"/>
      <c r="BM22" s="180"/>
      <c r="BN22" s="180"/>
      <c r="BO22" s="180"/>
      <c r="BP22" s="180"/>
      <c r="BQ22" s="182"/>
      <c r="BR22" s="182"/>
      <c r="BS22" s="183"/>
      <c r="BT22" s="180"/>
      <c r="BU22" s="180"/>
      <c r="BV22" s="180"/>
      <c r="BW22" s="180"/>
      <c r="BX22" s="180"/>
      <c r="BY22" s="180"/>
      <c r="BZ22" s="180"/>
      <c r="CA22" s="182"/>
      <c r="CB22" s="182"/>
      <c r="CC22" s="183"/>
      <c r="CD22" s="180"/>
      <c r="CE22" s="180"/>
      <c r="CF22" s="180"/>
      <c r="CG22" s="180"/>
      <c r="CH22" s="180"/>
      <c r="CI22" s="180"/>
      <c r="CJ22" s="180"/>
      <c r="CK22" s="182"/>
      <c r="CL22" s="182"/>
      <c r="CM22" s="183"/>
      <c r="CN22" s="180"/>
      <c r="CO22" s="180"/>
      <c r="CP22" s="180"/>
      <c r="CQ22" s="180"/>
      <c r="CR22" s="180"/>
      <c r="CS22" s="180"/>
      <c r="CT22" s="180"/>
      <c r="CU22" s="182"/>
      <c r="CV22" s="182"/>
      <c r="CW22" s="183"/>
      <c r="CX22" s="180"/>
      <c r="CY22" s="180"/>
      <c r="CZ22" s="180"/>
      <c r="DA22" s="180"/>
      <c r="DB22" s="180"/>
      <c r="DC22" s="180"/>
      <c r="DD22" s="180"/>
      <c r="DE22" s="182"/>
      <c r="DF22" s="182"/>
      <c r="DG22" s="183"/>
      <c r="DH22" s="180"/>
      <c r="DI22" s="180"/>
      <c r="DJ22" s="180"/>
      <c r="DK22" s="180"/>
      <c r="DL22" s="180"/>
      <c r="DM22" s="180"/>
      <c r="DN22" s="180"/>
      <c r="DO22" s="182"/>
      <c r="DP22" s="182"/>
      <c r="DQ22" s="183"/>
      <c r="DR22" s="180"/>
      <c r="DS22" s="180"/>
      <c r="DT22" s="180"/>
      <c r="DU22" s="180"/>
      <c r="DV22" s="180"/>
      <c r="DW22" s="180"/>
      <c r="DX22" s="180"/>
      <c r="DY22" s="182"/>
      <c r="DZ22" s="182"/>
      <c r="EA22" s="183"/>
      <c r="EB22" s="180"/>
      <c r="EC22" s="180"/>
      <c r="ED22" s="180"/>
      <c r="EE22" s="180"/>
      <c r="EF22" s="180"/>
      <c r="EG22" s="180"/>
      <c r="EH22" s="180"/>
      <c r="EI22" s="182"/>
      <c r="EJ22" s="182"/>
      <c r="EK22" s="183"/>
      <c r="EL22" s="180"/>
      <c r="EM22" s="180"/>
      <c r="EN22" s="180"/>
      <c r="EO22" s="180"/>
      <c r="EP22" s="180"/>
      <c r="EQ22" s="180"/>
      <c r="ER22" s="180"/>
      <c r="ES22" s="182"/>
      <c r="ET22" s="182"/>
      <c r="EU22" s="183"/>
      <c r="EV22" s="180"/>
      <c r="EW22" s="180"/>
      <c r="EX22" s="180"/>
      <c r="EY22" s="180"/>
      <c r="EZ22" s="180"/>
      <c r="FA22" s="180"/>
      <c r="FB22" s="180"/>
      <c r="FC22" s="182"/>
      <c r="FD22" s="182"/>
      <c r="FE22" s="183"/>
      <c r="FF22" s="180"/>
      <c r="FG22" s="180"/>
      <c r="FH22" s="180"/>
      <c r="FI22" s="180"/>
      <c r="FJ22" s="180"/>
      <c r="FK22" s="180"/>
      <c r="FL22" s="180"/>
      <c r="FM22" s="182"/>
      <c r="FN22" s="182"/>
      <c r="FO22" s="183"/>
      <c r="FP22" s="180"/>
      <c r="FQ22" s="180"/>
      <c r="FR22" s="180"/>
      <c r="FS22" s="180"/>
      <c r="FT22" s="180"/>
      <c r="FU22" s="180"/>
      <c r="FV22" s="180"/>
      <c r="FW22" s="182"/>
      <c r="FX22" s="182"/>
      <c r="FY22" s="183"/>
      <c r="FZ22" s="180"/>
      <c r="GA22" s="180"/>
      <c r="GB22" s="180"/>
      <c r="GC22" s="180"/>
      <c r="GD22" s="180"/>
      <c r="GE22" s="180"/>
      <c r="GF22" s="180"/>
      <c r="GG22" s="182"/>
      <c r="GH22" s="182"/>
      <c r="GI22" s="183"/>
      <c r="GJ22" s="180"/>
      <c r="GK22" s="180"/>
      <c r="GL22" s="180"/>
      <c r="GM22" s="180"/>
      <c r="GN22" s="180"/>
      <c r="GO22" s="180"/>
      <c r="GP22" s="180"/>
      <c r="GQ22" s="182"/>
      <c r="GR22" s="182"/>
      <c r="GS22" s="183"/>
      <c r="GT22" s="180"/>
      <c r="GU22" s="180"/>
      <c r="GV22" s="180"/>
      <c r="GW22" s="180"/>
      <c r="GX22" s="180"/>
      <c r="GY22" s="180"/>
      <c r="GZ22" s="180"/>
      <c r="HA22" s="182"/>
      <c r="HB22" s="182"/>
      <c r="HC22" s="183"/>
      <c r="HD22" s="180"/>
      <c r="HE22" s="180"/>
      <c r="HF22" s="180"/>
      <c r="HG22" s="180"/>
      <c r="HH22" s="180"/>
      <c r="HI22" s="180"/>
      <c r="HJ22" s="180"/>
      <c r="HK22" s="182"/>
      <c r="HL22" s="182"/>
      <c r="HM22" s="183"/>
      <c r="HN22" s="180"/>
      <c r="HO22" s="180"/>
      <c r="HP22" s="180"/>
      <c r="HQ22" s="180"/>
      <c r="HR22" s="180"/>
      <c r="HS22" s="180"/>
      <c r="HT22" s="180"/>
      <c r="HU22" s="182"/>
      <c r="HV22" s="182"/>
      <c r="HW22" s="183"/>
      <c r="HX22" s="180"/>
      <c r="HY22" s="180"/>
      <c r="HZ22" s="180"/>
      <c r="IA22" s="180"/>
      <c r="IB22" s="180"/>
      <c r="IC22" s="180"/>
      <c r="ID22" s="180"/>
      <c r="IE22" s="182"/>
      <c r="IF22" s="182"/>
      <c r="IG22" s="183"/>
      <c r="IH22" s="180"/>
      <c r="II22" s="180"/>
      <c r="IJ22" s="180"/>
      <c r="IK22" s="180"/>
      <c r="IL22" s="180"/>
    </row>
    <row r="23" s="167" customFormat="1" ht="26.1" customHeight="1" spans="1:246">
      <c r="A23" s="124" t="s">
        <v>24</v>
      </c>
      <c r="B23" s="178">
        <v>-0.15</v>
      </c>
      <c r="C23" s="178">
        <v>-0.25</v>
      </c>
      <c r="D23" s="178">
        <v>0</v>
      </c>
      <c r="E23" s="105">
        <f t="shared" si="5"/>
        <v>-0.4</v>
      </c>
      <c r="F23" s="175">
        <v>0</v>
      </c>
      <c r="G23" s="180"/>
      <c r="H23" s="180"/>
      <c r="I23" s="182"/>
      <c r="J23" s="182"/>
      <c r="K23" s="183"/>
      <c r="L23" s="180"/>
      <c r="M23" s="180"/>
      <c r="N23" s="180"/>
      <c r="O23" s="180"/>
      <c r="P23" s="180"/>
      <c r="Q23" s="180"/>
      <c r="R23" s="180"/>
      <c r="S23" s="182"/>
      <c r="T23" s="182"/>
      <c r="U23" s="183"/>
      <c r="V23" s="180"/>
      <c r="W23" s="180"/>
      <c r="X23" s="180"/>
      <c r="Y23" s="180"/>
      <c r="Z23" s="180"/>
      <c r="AA23" s="180"/>
      <c r="AB23" s="180"/>
      <c r="AC23" s="182"/>
      <c r="AD23" s="182"/>
      <c r="AE23" s="183"/>
      <c r="AF23" s="180"/>
      <c r="AG23" s="180"/>
      <c r="AH23" s="180"/>
      <c r="AI23" s="180"/>
      <c r="AJ23" s="180"/>
      <c r="AK23" s="180"/>
      <c r="AL23" s="180"/>
      <c r="AM23" s="182"/>
      <c r="AN23" s="182"/>
      <c r="AO23" s="183"/>
      <c r="AP23" s="180"/>
      <c r="AQ23" s="180"/>
      <c r="AR23" s="180"/>
      <c r="AS23" s="180"/>
      <c r="AT23" s="180"/>
      <c r="AU23" s="180"/>
      <c r="AV23" s="180"/>
      <c r="AW23" s="182"/>
      <c r="AX23" s="182"/>
      <c r="AY23" s="183"/>
      <c r="AZ23" s="180"/>
      <c r="BA23" s="180"/>
      <c r="BB23" s="180"/>
      <c r="BC23" s="180"/>
      <c r="BD23" s="180"/>
      <c r="BE23" s="180"/>
      <c r="BF23" s="180"/>
      <c r="BG23" s="182"/>
      <c r="BH23" s="182"/>
      <c r="BI23" s="183"/>
      <c r="BJ23" s="180"/>
      <c r="BK23" s="180"/>
      <c r="BL23" s="180"/>
      <c r="BM23" s="180"/>
      <c r="BN23" s="180"/>
      <c r="BO23" s="180"/>
      <c r="BP23" s="180"/>
      <c r="BQ23" s="182"/>
      <c r="BR23" s="182"/>
      <c r="BS23" s="183"/>
      <c r="BT23" s="180"/>
      <c r="BU23" s="180"/>
      <c r="BV23" s="180"/>
      <c r="BW23" s="180"/>
      <c r="BX23" s="180"/>
      <c r="BY23" s="180"/>
      <c r="BZ23" s="180"/>
      <c r="CA23" s="182"/>
      <c r="CB23" s="182"/>
      <c r="CC23" s="183"/>
      <c r="CD23" s="180"/>
      <c r="CE23" s="180"/>
      <c r="CF23" s="180"/>
      <c r="CG23" s="180"/>
      <c r="CH23" s="180"/>
      <c r="CI23" s="180"/>
      <c r="CJ23" s="180"/>
      <c r="CK23" s="182"/>
      <c r="CL23" s="182"/>
      <c r="CM23" s="183"/>
      <c r="CN23" s="180"/>
      <c r="CO23" s="180"/>
      <c r="CP23" s="180"/>
      <c r="CQ23" s="180"/>
      <c r="CR23" s="180"/>
      <c r="CS23" s="180"/>
      <c r="CT23" s="180"/>
      <c r="CU23" s="182"/>
      <c r="CV23" s="182"/>
      <c r="CW23" s="183"/>
      <c r="CX23" s="180"/>
      <c r="CY23" s="180"/>
      <c r="CZ23" s="180"/>
      <c r="DA23" s="180"/>
      <c r="DB23" s="180"/>
      <c r="DC23" s="180"/>
      <c r="DD23" s="180"/>
      <c r="DE23" s="182"/>
      <c r="DF23" s="182"/>
      <c r="DG23" s="183"/>
      <c r="DH23" s="180"/>
      <c r="DI23" s="180"/>
      <c r="DJ23" s="180"/>
      <c r="DK23" s="180"/>
      <c r="DL23" s="180"/>
      <c r="DM23" s="180"/>
      <c r="DN23" s="180"/>
      <c r="DO23" s="182"/>
      <c r="DP23" s="182"/>
      <c r="DQ23" s="183"/>
      <c r="DR23" s="180"/>
      <c r="DS23" s="180"/>
      <c r="DT23" s="180"/>
      <c r="DU23" s="180"/>
      <c r="DV23" s="180"/>
      <c r="DW23" s="180"/>
      <c r="DX23" s="180"/>
      <c r="DY23" s="182"/>
      <c r="DZ23" s="182"/>
      <c r="EA23" s="183"/>
      <c r="EB23" s="180"/>
      <c r="EC23" s="180"/>
      <c r="ED23" s="180"/>
      <c r="EE23" s="180"/>
      <c r="EF23" s="180"/>
      <c r="EG23" s="180"/>
      <c r="EH23" s="180"/>
      <c r="EI23" s="182"/>
      <c r="EJ23" s="182"/>
      <c r="EK23" s="183"/>
      <c r="EL23" s="180"/>
      <c r="EM23" s="180"/>
      <c r="EN23" s="180"/>
      <c r="EO23" s="180"/>
      <c r="EP23" s="180"/>
      <c r="EQ23" s="180"/>
      <c r="ER23" s="180"/>
      <c r="ES23" s="182"/>
      <c r="ET23" s="182"/>
      <c r="EU23" s="183"/>
      <c r="EV23" s="180"/>
      <c r="EW23" s="180"/>
      <c r="EX23" s="180"/>
      <c r="EY23" s="180"/>
      <c r="EZ23" s="180"/>
      <c r="FA23" s="180"/>
      <c r="FB23" s="180"/>
      <c r="FC23" s="182"/>
      <c r="FD23" s="182"/>
      <c r="FE23" s="183"/>
      <c r="FF23" s="180"/>
      <c r="FG23" s="180"/>
      <c r="FH23" s="180"/>
      <c r="FI23" s="180"/>
      <c r="FJ23" s="180"/>
      <c r="FK23" s="180"/>
      <c r="FL23" s="180"/>
      <c r="FM23" s="182"/>
      <c r="FN23" s="182"/>
      <c r="FO23" s="183"/>
      <c r="FP23" s="180"/>
      <c r="FQ23" s="180"/>
      <c r="FR23" s="180"/>
      <c r="FS23" s="180"/>
      <c r="FT23" s="180"/>
      <c r="FU23" s="180"/>
      <c r="FV23" s="180"/>
      <c r="FW23" s="182"/>
      <c r="FX23" s="182"/>
      <c r="FY23" s="183"/>
      <c r="FZ23" s="180"/>
      <c r="GA23" s="180"/>
      <c r="GB23" s="180"/>
      <c r="GC23" s="180"/>
      <c r="GD23" s="180"/>
      <c r="GE23" s="180"/>
      <c r="GF23" s="180"/>
      <c r="GG23" s="182"/>
      <c r="GH23" s="182"/>
      <c r="GI23" s="183"/>
      <c r="GJ23" s="180"/>
      <c r="GK23" s="180"/>
      <c r="GL23" s="180"/>
      <c r="GM23" s="180"/>
      <c r="GN23" s="180"/>
      <c r="GO23" s="180"/>
      <c r="GP23" s="180"/>
      <c r="GQ23" s="182"/>
      <c r="GR23" s="182"/>
      <c r="GS23" s="183"/>
      <c r="GT23" s="180"/>
      <c r="GU23" s="180"/>
      <c r="GV23" s="180"/>
      <c r="GW23" s="180"/>
      <c r="GX23" s="180"/>
      <c r="GY23" s="180"/>
      <c r="GZ23" s="180"/>
      <c r="HA23" s="182"/>
      <c r="HB23" s="182"/>
      <c r="HC23" s="183"/>
      <c r="HD23" s="180"/>
      <c r="HE23" s="180"/>
      <c r="HF23" s="180"/>
      <c r="HG23" s="180"/>
      <c r="HH23" s="180"/>
      <c r="HI23" s="180"/>
      <c r="HJ23" s="180"/>
      <c r="HK23" s="182"/>
      <c r="HL23" s="182"/>
      <c r="HM23" s="183"/>
      <c r="HN23" s="180"/>
      <c r="HO23" s="180"/>
      <c r="HP23" s="180"/>
      <c r="HQ23" s="180"/>
      <c r="HR23" s="180"/>
      <c r="HS23" s="180"/>
      <c r="HT23" s="180"/>
      <c r="HU23" s="182"/>
      <c r="HV23" s="182"/>
      <c r="HW23" s="183"/>
      <c r="HX23" s="180"/>
      <c r="HY23" s="180"/>
      <c r="HZ23" s="180"/>
      <c r="IA23" s="180"/>
      <c r="IB23" s="180"/>
      <c r="IC23" s="180"/>
      <c r="ID23" s="180"/>
      <c r="IE23" s="182"/>
      <c r="IF23" s="182"/>
      <c r="IG23" s="183"/>
      <c r="IH23" s="180"/>
      <c r="II23" s="180"/>
      <c r="IJ23" s="180"/>
      <c r="IK23" s="180"/>
      <c r="IL23" s="180"/>
    </row>
    <row r="24" s="1" customFormat="1" ht="26.1" customHeight="1" spans="1:219">
      <c r="A24" s="97" t="s">
        <v>25</v>
      </c>
      <c r="B24" s="178">
        <v>10.62</v>
      </c>
      <c r="C24" s="178">
        <v>47.42</v>
      </c>
      <c r="D24" s="178">
        <v>0</v>
      </c>
      <c r="E24" s="105">
        <f t="shared" si="5"/>
        <v>58.04</v>
      </c>
      <c r="F24" s="105">
        <f t="shared" si="6"/>
        <v>58.04</v>
      </c>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row>
    <row r="25" s="1" customFormat="1" ht="26.1" customHeight="1" spans="1:219">
      <c r="A25" s="97" t="s">
        <v>26</v>
      </c>
      <c r="B25" s="178">
        <v>3.19</v>
      </c>
      <c r="C25" s="178">
        <v>14.81</v>
      </c>
      <c r="D25" s="178">
        <v>0</v>
      </c>
      <c r="E25" s="105">
        <f t="shared" si="5"/>
        <v>18</v>
      </c>
      <c r="F25" s="105">
        <f t="shared" si="6"/>
        <v>18</v>
      </c>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row>
    <row r="26" s="1" customFormat="1" ht="26.1" customHeight="1" spans="1:219">
      <c r="A26" s="97" t="s">
        <v>27</v>
      </c>
      <c r="B26" s="178">
        <v>0.51</v>
      </c>
      <c r="C26" s="178">
        <v>7.72</v>
      </c>
      <c r="D26" s="178">
        <v>0</v>
      </c>
      <c r="E26" s="105">
        <f t="shared" si="5"/>
        <v>8.23</v>
      </c>
      <c r="F26" s="105">
        <f t="shared" si="6"/>
        <v>8.23</v>
      </c>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row>
    <row r="27" s="1" customFormat="1" ht="26.1" customHeight="1" spans="1:219">
      <c r="A27" s="92" t="s">
        <v>28</v>
      </c>
      <c r="B27" s="175">
        <f t="shared" ref="B27:F27" si="7">SUM(B28:B33)</f>
        <v>211.31</v>
      </c>
      <c r="C27" s="175">
        <f t="shared" si="7"/>
        <v>543.2</v>
      </c>
      <c r="D27" s="175">
        <f t="shared" si="7"/>
        <v>0.4</v>
      </c>
      <c r="E27" s="175">
        <f t="shared" si="7"/>
        <v>754.91</v>
      </c>
      <c r="F27" s="175">
        <f t="shared" si="7"/>
        <v>754.91</v>
      </c>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row>
    <row r="28" s="1" customFormat="1" ht="26.1" customHeight="1" spans="1:219">
      <c r="A28" s="97" t="s">
        <v>29</v>
      </c>
      <c r="B28" s="178">
        <v>24.55</v>
      </c>
      <c r="C28" s="178">
        <v>110.06</v>
      </c>
      <c r="D28" s="178">
        <v>0.18</v>
      </c>
      <c r="E28" s="105">
        <f t="shared" ref="E28:E33" si="8">SUM(B28:D28)</f>
        <v>134.79</v>
      </c>
      <c r="F28" s="105">
        <f t="shared" ref="F28:F33" si="9">E28</f>
        <v>134.79</v>
      </c>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row>
    <row r="29" s="1" customFormat="1" ht="26.1" customHeight="1" spans="1:219">
      <c r="A29" s="97" t="s">
        <v>30</v>
      </c>
      <c r="B29" s="178">
        <v>170.32</v>
      </c>
      <c r="C29" s="178">
        <v>338.26</v>
      </c>
      <c r="D29" s="178">
        <v>0</v>
      </c>
      <c r="E29" s="105">
        <f t="shared" si="8"/>
        <v>508.58</v>
      </c>
      <c r="F29" s="105">
        <f t="shared" si="9"/>
        <v>508.58</v>
      </c>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row>
    <row r="30" s="1" customFormat="1" ht="26.1" customHeight="1" spans="1:219">
      <c r="A30" s="97" t="s">
        <v>31</v>
      </c>
      <c r="B30" s="178">
        <v>3.97</v>
      </c>
      <c r="C30" s="178">
        <v>5.22</v>
      </c>
      <c r="D30" s="178">
        <v>0</v>
      </c>
      <c r="E30" s="105">
        <f t="shared" si="8"/>
        <v>9.19</v>
      </c>
      <c r="F30" s="105">
        <f t="shared" si="9"/>
        <v>9.19</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row>
    <row r="31" s="1" customFormat="1" ht="26.1" customHeight="1" spans="1:219">
      <c r="A31" s="97" t="s">
        <v>32</v>
      </c>
      <c r="B31" s="178">
        <v>4.5</v>
      </c>
      <c r="C31" s="178">
        <v>13.24</v>
      </c>
      <c r="D31" s="178">
        <v>0.22</v>
      </c>
      <c r="E31" s="105">
        <f t="shared" si="8"/>
        <v>17.96</v>
      </c>
      <c r="F31" s="105">
        <f t="shared" si="9"/>
        <v>17.96</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row>
    <row r="32" s="1" customFormat="1" ht="26.1" customHeight="1" spans="1:219">
      <c r="A32" s="97" t="s">
        <v>33</v>
      </c>
      <c r="B32" s="178">
        <v>1.74</v>
      </c>
      <c r="C32" s="178">
        <v>9.18</v>
      </c>
      <c r="D32" s="178">
        <v>0</v>
      </c>
      <c r="E32" s="105">
        <f t="shared" si="8"/>
        <v>10.92</v>
      </c>
      <c r="F32" s="105">
        <f t="shared" si="9"/>
        <v>10.92</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row>
    <row r="33" s="1" customFormat="1" ht="26.1" customHeight="1" spans="1:219">
      <c r="A33" s="97" t="s">
        <v>34</v>
      </c>
      <c r="B33" s="178">
        <v>6.23</v>
      </c>
      <c r="C33" s="178">
        <v>67.24</v>
      </c>
      <c r="D33" s="178">
        <v>0</v>
      </c>
      <c r="E33" s="105">
        <f t="shared" si="8"/>
        <v>73.47</v>
      </c>
      <c r="F33" s="105">
        <f t="shared" si="9"/>
        <v>73.47</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row>
    <row r="34" s="1" customFormat="1" ht="26.1" customHeight="1" spans="1:219">
      <c r="A34" s="92" t="s">
        <v>35</v>
      </c>
      <c r="B34" s="175">
        <f>SUM(B35:B39)</f>
        <v>37.94</v>
      </c>
      <c r="C34" s="175">
        <f>SUM(C35:C39)</f>
        <v>225.46</v>
      </c>
      <c r="D34" s="175">
        <f>SUM(D35:D39)</f>
        <v>0</v>
      </c>
      <c r="E34" s="175">
        <f>SUM(E35:E39)</f>
        <v>263.4</v>
      </c>
      <c r="F34" s="175">
        <f>SUM(F35:F39)</f>
        <v>263.4</v>
      </c>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row>
    <row r="35" s="1" customFormat="1" ht="26.1" customHeight="1" spans="1:219">
      <c r="A35" s="97" t="s">
        <v>36</v>
      </c>
      <c r="B35" s="178">
        <v>5.21999999999999</v>
      </c>
      <c r="C35" s="178">
        <v>64.4</v>
      </c>
      <c r="D35" s="178">
        <v>0</v>
      </c>
      <c r="E35" s="105">
        <f t="shared" ref="E35:E39" si="10">SUM(B35:D35)</f>
        <v>69.62</v>
      </c>
      <c r="F35" s="105">
        <f t="shared" ref="F35:F39" si="11">E35</f>
        <v>69.62</v>
      </c>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row>
    <row r="36" s="1" customFormat="1" ht="26.1" customHeight="1" spans="1:219">
      <c r="A36" s="97" t="s">
        <v>37</v>
      </c>
      <c r="B36" s="178">
        <v>15.54</v>
      </c>
      <c r="C36" s="178">
        <v>51.39</v>
      </c>
      <c r="D36" s="178">
        <v>0</v>
      </c>
      <c r="E36" s="105">
        <f t="shared" si="10"/>
        <v>66.93</v>
      </c>
      <c r="F36" s="105">
        <f t="shared" si="11"/>
        <v>66.93</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row>
    <row r="37" s="1" customFormat="1" ht="26.1" customHeight="1" spans="1:219">
      <c r="A37" s="97" t="s">
        <v>38</v>
      </c>
      <c r="B37" s="178">
        <v>1.41</v>
      </c>
      <c r="C37" s="178">
        <v>35.99</v>
      </c>
      <c r="D37" s="178">
        <v>0</v>
      </c>
      <c r="E37" s="105">
        <f t="shared" si="10"/>
        <v>37.4</v>
      </c>
      <c r="F37" s="105">
        <f t="shared" si="11"/>
        <v>37.4</v>
      </c>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row>
    <row r="38" s="1" customFormat="1" ht="26.1" customHeight="1" spans="1:219">
      <c r="A38" s="97" t="s">
        <v>39</v>
      </c>
      <c r="B38" s="178">
        <v>-0.0599999999999999</v>
      </c>
      <c r="C38" s="178">
        <v>15.52</v>
      </c>
      <c r="D38" s="178">
        <v>0</v>
      </c>
      <c r="E38" s="105">
        <f t="shared" si="10"/>
        <v>15.46</v>
      </c>
      <c r="F38" s="105">
        <f t="shared" si="11"/>
        <v>15.46</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row>
    <row r="39" s="1" customFormat="1" ht="26.1" customHeight="1" spans="1:219">
      <c r="A39" s="97" t="s">
        <v>40</v>
      </c>
      <c r="B39" s="178">
        <v>15.83</v>
      </c>
      <c r="C39" s="178">
        <v>58.16</v>
      </c>
      <c r="D39" s="178">
        <v>0</v>
      </c>
      <c r="E39" s="105">
        <f t="shared" si="10"/>
        <v>73.99</v>
      </c>
      <c r="F39" s="105">
        <f t="shared" si="11"/>
        <v>73.99</v>
      </c>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row>
    <row r="40" s="1" customFormat="1" ht="26.1" customHeight="1" spans="1:219">
      <c r="A40" s="92" t="s">
        <v>41</v>
      </c>
      <c r="B40" s="175">
        <f>SUM(B41:B43)</f>
        <v>214.43</v>
      </c>
      <c r="C40" s="175">
        <f>SUM(C41:C43)</f>
        <v>667.28</v>
      </c>
      <c r="D40" s="175">
        <f>SUM(D41:D43)</f>
        <v>21.65</v>
      </c>
      <c r="E40" s="175">
        <f>SUM(E41:E43)</f>
        <v>903.36</v>
      </c>
      <c r="F40" s="175">
        <f>SUM(F41:F43)</f>
        <v>903.36</v>
      </c>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row>
    <row r="41" s="1" customFormat="1" ht="26.1" customHeight="1" spans="1:219">
      <c r="A41" s="97" t="s">
        <v>42</v>
      </c>
      <c r="B41" s="178">
        <v>88.79</v>
      </c>
      <c r="C41" s="178">
        <v>216.47</v>
      </c>
      <c r="D41" s="178">
        <v>2.58</v>
      </c>
      <c r="E41" s="105">
        <f t="shared" ref="E41:E43" si="12">SUM(B41:D41)</f>
        <v>307.84</v>
      </c>
      <c r="F41" s="105">
        <f t="shared" ref="F41:F43" si="13">E41</f>
        <v>307.84</v>
      </c>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row>
    <row r="42" s="1" customFormat="1" ht="26.1" customHeight="1" spans="1:219">
      <c r="A42" s="97" t="s">
        <v>43</v>
      </c>
      <c r="B42" s="178">
        <v>73.25</v>
      </c>
      <c r="C42" s="178">
        <v>293.36</v>
      </c>
      <c r="D42" s="178">
        <v>4.71</v>
      </c>
      <c r="E42" s="105">
        <f t="shared" si="12"/>
        <v>371.32</v>
      </c>
      <c r="F42" s="105">
        <f t="shared" si="13"/>
        <v>371.32</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row>
    <row r="43" s="1" customFormat="1" ht="26.1" customHeight="1" spans="1:219">
      <c r="A43" s="97" t="s">
        <v>44</v>
      </c>
      <c r="B43" s="178">
        <v>52.39</v>
      </c>
      <c r="C43" s="178">
        <v>157.45</v>
      </c>
      <c r="D43" s="178">
        <v>14.36</v>
      </c>
      <c r="E43" s="105">
        <f t="shared" si="12"/>
        <v>224.2</v>
      </c>
      <c r="F43" s="105">
        <f t="shared" si="13"/>
        <v>224.2</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row>
    <row r="44" s="1" customFormat="1" ht="26.1" customHeight="1" spans="1:219">
      <c r="A44" s="92" t="s">
        <v>45</v>
      </c>
      <c r="B44" s="175">
        <f>SUM(B45,B47)</f>
        <v>8.95</v>
      </c>
      <c r="C44" s="175">
        <f>SUM(C45,C47)</f>
        <v>32.28</v>
      </c>
      <c r="D44" s="175">
        <f>SUM(D45,D47)</f>
        <v>1.89</v>
      </c>
      <c r="E44" s="175">
        <f>SUM(E45,E47)</f>
        <v>43.12</v>
      </c>
      <c r="F44" s="175">
        <f>SUM(F45,F47)</f>
        <v>43.12</v>
      </c>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row>
    <row r="45" s="1" customFormat="1" ht="26.1" customHeight="1" spans="1:219">
      <c r="A45" s="97" t="s">
        <v>46</v>
      </c>
      <c r="B45" s="178">
        <f>B46</f>
        <v>0</v>
      </c>
      <c r="C45" s="178">
        <f>C46</f>
        <v>4.24</v>
      </c>
      <c r="D45" s="178">
        <f>D46</f>
        <v>0</v>
      </c>
      <c r="E45" s="178">
        <f>E46</f>
        <v>4.24</v>
      </c>
      <c r="F45" s="178">
        <f>F46</f>
        <v>4.24</v>
      </c>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row>
    <row r="46" s="1" customFormat="1" ht="26.1" customHeight="1" spans="1:219">
      <c r="A46" s="124" t="s">
        <v>47</v>
      </c>
      <c r="B46" s="178">
        <v>0</v>
      </c>
      <c r="C46" s="178">
        <v>4.24</v>
      </c>
      <c r="D46" s="178">
        <v>0</v>
      </c>
      <c r="E46" s="105">
        <f t="shared" ref="E46:E50" si="14">SUM(B46:D46)</f>
        <v>4.24</v>
      </c>
      <c r="F46" s="105">
        <f t="shared" ref="F46:F50" si="15">E46</f>
        <v>4.24</v>
      </c>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row>
    <row r="47" s="167" customFormat="1" ht="26.1" customHeight="1" spans="1:246">
      <c r="A47" s="181" t="s">
        <v>48</v>
      </c>
      <c r="B47" s="178">
        <v>8.95</v>
      </c>
      <c r="C47" s="178">
        <v>28.04</v>
      </c>
      <c r="D47" s="178">
        <v>1.89</v>
      </c>
      <c r="E47" s="105">
        <f t="shared" si="14"/>
        <v>38.88</v>
      </c>
      <c r="F47" s="105">
        <f t="shared" si="15"/>
        <v>38.88</v>
      </c>
      <c r="G47" s="180"/>
      <c r="H47" s="180"/>
      <c r="I47" s="182"/>
      <c r="J47" s="182"/>
      <c r="K47" s="183"/>
      <c r="L47" s="180"/>
      <c r="M47" s="180"/>
      <c r="N47" s="180"/>
      <c r="O47" s="180"/>
      <c r="P47" s="180"/>
      <c r="Q47" s="180"/>
      <c r="R47" s="180"/>
      <c r="S47" s="182"/>
      <c r="T47" s="182"/>
      <c r="U47" s="183"/>
      <c r="V47" s="180"/>
      <c r="W47" s="180"/>
      <c r="X47" s="180"/>
      <c r="Y47" s="180"/>
      <c r="Z47" s="180"/>
      <c r="AA47" s="180"/>
      <c r="AB47" s="180"/>
      <c r="AC47" s="182"/>
      <c r="AD47" s="182"/>
      <c r="AE47" s="183"/>
      <c r="AF47" s="180"/>
      <c r="AG47" s="180"/>
      <c r="AH47" s="180"/>
      <c r="AI47" s="180"/>
      <c r="AJ47" s="180"/>
      <c r="AK47" s="180"/>
      <c r="AL47" s="180"/>
      <c r="AM47" s="182"/>
      <c r="AN47" s="182"/>
      <c r="AO47" s="183"/>
      <c r="AP47" s="180"/>
      <c r="AQ47" s="180"/>
      <c r="AR47" s="180"/>
      <c r="AS47" s="180"/>
      <c r="AT47" s="180"/>
      <c r="AU47" s="180"/>
      <c r="AV47" s="180"/>
      <c r="AW47" s="182"/>
      <c r="AX47" s="182"/>
      <c r="AY47" s="183"/>
      <c r="AZ47" s="180"/>
      <c r="BA47" s="180"/>
      <c r="BB47" s="180"/>
      <c r="BC47" s="180"/>
      <c r="BD47" s="180"/>
      <c r="BE47" s="180"/>
      <c r="BF47" s="180"/>
      <c r="BG47" s="182"/>
      <c r="BH47" s="182"/>
      <c r="BI47" s="183"/>
      <c r="BJ47" s="180"/>
      <c r="BK47" s="180"/>
      <c r="BL47" s="180"/>
      <c r="BM47" s="180"/>
      <c r="BN47" s="180"/>
      <c r="BO47" s="180"/>
      <c r="BP47" s="180"/>
      <c r="BQ47" s="182"/>
      <c r="BR47" s="182"/>
      <c r="BS47" s="183"/>
      <c r="BT47" s="180"/>
      <c r="BU47" s="180"/>
      <c r="BV47" s="180"/>
      <c r="BW47" s="180"/>
      <c r="BX47" s="180"/>
      <c r="BY47" s="180"/>
      <c r="BZ47" s="180"/>
      <c r="CA47" s="182"/>
      <c r="CB47" s="182"/>
      <c r="CC47" s="183"/>
      <c r="CD47" s="180"/>
      <c r="CE47" s="180"/>
      <c r="CF47" s="180"/>
      <c r="CG47" s="180"/>
      <c r="CH47" s="180"/>
      <c r="CI47" s="180"/>
      <c r="CJ47" s="180"/>
      <c r="CK47" s="182"/>
      <c r="CL47" s="182"/>
      <c r="CM47" s="183"/>
      <c r="CN47" s="180"/>
      <c r="CO47" s="180"/>
      <c r="CP47" s="180"/>
      <c r="CQ47" s="180"/>
      <c r="CR47" s="180"/>
      <c r="CS47" s="180"/>
      <c r="CT47" s="180"/>
      <c r="CU47" s="182"/>
      <c r="CV47" s="182"/>
      <c r="CW47" s="183"/>
      <c r="CX47" s="180"/>
      <c r="CY47" s="180"/>
      <c r="CZ47" s="180"/>
      <c r="DA47" s="180"/>
      <c r="DB47" s="180"/>
      <c r="DC47" s="180"/>
      <c r="DD47" s="180"/>
      <c r="DE47" s="182"/>
      <c r="DF47" s="182"/>
      <c r="DG47" s="183"/>
      <c r="DH47" s="180"/>
      <c r="DI47" s="180"/>
      <c r="DJ47" s="180"/>
      <c r="DK47" s="180"/>
      <c r="DL47" s="180"/>
      <c r="DM47" s="180"/>
      <c r="DN47" s="180"/>
      <c r="DO47" s="182"/>
      <c r="DP47" s="182"/>
      <c r="DQ47" s="183"/>
      <c r="DR47" s="180"/>
      <c r="DS47" s="180"/>
      <c r="DT47" s="180"/>
      <c r="DU47" s="180"/>
      <c r="DV47" s="180"/>
      <c r="DW47" s="180"/>
      <c r="DX47" s="180"/>
      <c r="DY47" s="182"/>
      <c r="DZ47" s="182"/>
      <c r="EA47" s="183"/>
      <c r="EB47" s="180"/>
      <c r="EC47" s="180"/>
      <c r="ED47" s="180"/>
      <c r="EE47" s="180"/>
      <c r="EF47" s="180"/>
      <c r="EG47" s="180"/>
      <c r="EH47" s="180"/>
      <c r="EI47" s="182"/>
      <c r="EJ47" s="182"/>
      <c r="EK47" s="183"/>
      <c r="EL47" s="180"/>
      <c r="EM47" s="180"/>
      <c r="EN47" s="180"/>
      <c r="EO47" s="180"/>
      <c r="EP47" s="180"/>
      <c r="EQ47" s="180"/>
      <c r="ER47" s="180"/>
      <c r="ES47" s="182"/>
      <c r="ET47" s="182"/>
      <c r="EU47" s="183"/>
      <c r="EV47" s="180"/>
      <c r="EW47" s="180"/>
      <c r="EX47" s="180"/>
      <c r="EY47" s="180"/>
      <c r="EZ47" s="180"/>
      <c r="FA47" s="180"/>
      <c r="FB47" s="180"/>
      <c r="FC47" s="182"/>
      <c r="FD47" s="182"/>
      <c r="FE47" s="183"/>
      <c r="FF47" s="180"/>
      <c r="FG47" s="180"/>
      <c r="FH47" s="180"/>
      <c r="FI47" s="180"/>
      <c r="FJ47" s="180"/>
      <c r="FK47" s="180"/>
      <c r="FL47" s="180"/>
      <c r="FM47" s="182"/>
      <c r="FN47" s="182"/>
      <c r="FO47" s="183"/>
      <c r="FP47" s="180"/>
      <c r="FQ47" s="180"/>
      <c r="FR47" s="180"/>
      <c r="FS47" s="180"/>
      <c r="FT47" s="180"/>
      <c r="FU47" s="180"/>
      <c r="FV47" s="180"/>
      <c r="FW47" s="182"/>
      <c r="FX47" s="182"/>
      <c r="FY47" s="183"/>
      <c r="FZ47" s="180"/>
      <c r="GA47" s="180"/>
      <c r="GB47" s="180"/>
      <c r="GC47" s="180"/>
      <c r="GD47" s="180"/>
      <c r="GE47" s="180"/>
      <c r="GF47" s="180"/>
      <c r="GG47" s="182"/>
      <c r="GH47" s="182"/>
      <c r="GI47" s="183"/>
      <c r="GJ47" s="180"/>
      <c r="GK47" s="180"/>
      <c r="GL47" s="180"/>
      <c r="GM47" s="180"/>
      <c r="GN47" s="180"/>
      <c r="GO47" s="180"/>
      <c r="GP47" s="180"/>
      <c r="GQ47" s="182"/>
      <c r="GR47" s="182"/>
      <c r="GS47" s="183"/>
      <c r="GT47" s="180"/>
      <c r="GU47" s="180"/>
      <c r="GV47" s="180"/>
      <c r="GW47" s="180"/>
      <c r="GX47" s="180"/>
      <c r="GY47" s="180"/>
      <c r="GZ47" s="180"/>
      <c r="HA47" s="182"/>
      <c r="HB47" s="182"/>
      <c r="HC47" s="183"/>
      <c r="HD47" s="180"/>
      <c r="HE47" s="180"/>
      <c r="HF47" s="180"/>
      <c r="HG47" s="180"/>
      <c r="HH47" s="180"/>
      <c r="HI47" s="180"/>
      <c r="HJ47" s="180"/>
      <c r="HK47" s="182"/>
      <c r="HL47" s="182"/>
      <c r="HM47" s="183"/>
      <c r="HN47" s="180"/>
      <c r="HO47" s="180"/>
      <c r="HP47" s="180"/>
      <c r="HQ47" s="180"/>
      <c r="HR47" s="180"/>
      <c r="HS47" s="180"/>
      <c r="HT47" s="180"/>
      <c r="HU47" s="182"/>
      <c r="HV47" s="182"/>
      <c r="HW47" s="183"/>
      <c r="HX47" s="180"/>
      <c r="HY47" s="180"/>
      <c r="HZ47" s="180"/>
      <c r="IA47" s="180"/>
      <c r="IB47" s="180"/>
      <c r="IC47" s="180"/>
      <c r="ID47" s="180"/>
      <c r="IE47" s="182"/>
      <c r="IF47" s="182"/>
      <c r="IG47" s="183"/>
      <c r="IH47" s="180"/>
      <c r="II47" s="180"/>
      <c r="IJ47" s="180"/>
      <c r="IK47" s="180"/>
      <c r="IL47" s="180"/>
    </row>
    <row r="48" s="1" customFormat="1" ht="26.1" customHeight="1" spans="1:219">
      <c r="A48" s="92" t="s">
        <v>49</v>
      </c>
      <c r="B48" s="175">
        <f>SUM(B49:B50)</f>
        <v>69.4</v>
      </c>
      <c r="C48" s="175">
        <f>SUM(C49:C50)</f>
        <v>282.45</v>
      </c>
      <c r="D48" s="175">
        <f>SUM(D49:D50)</f>
        <v>9.4</v>
      </c>
      <c r="E48" s="175">
        <f>SUM(E49:E50)</f>
        <v>361.25</v>
      </c>
      <c r="F48" s="175">
        <f>SUM(F49:F50)</f>
        <v>361.25</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row>
    <row r="49" s="1" customFormat="1" ht="26.1" customHeight="1" spans="1:219">
      <c r="A49" s="97" t="s">
        <v>50</v>
      </c>
      <c r="B49" s="178">
        <v>52.22</v>
      </c>
      <c r="C49" s="178">
        <v>199.69</v>
      </c>
      <c r="D49" s="178">
        <v>1.42</v>
      </c>
      <c r="E49" s="105">
        <f t="shared" si="14"/>
        <v>253.33</v>
      </c>
      <c r="F49" s="105">
        <f t="shared" si="15"/>
        <v>253.33</v>
      </c>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row>
    <row r="50" s="4" customFormat="1" ht="24" customHeight="1" spans="1:219">
      <c r="A50" s="97" t="s">
        <v>51</v>
      </c>
      <c r="B50" s="178">
        <v>17.18</v>
      </c>
      <c r="C50" s="178">
        <v>82.76</v>
      </c>
      <c r="D50" s="178">
        <v>7.98</v>
      </c>
      <c r="E50" s="105">
        <f t="shared" si="14"/>
        <v>107.92</v>
      </c>
      <c r="F50" s="105">
        <f t="shared" si="15"/>
        <v>107.92</v>
      </c>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c r="HJ50" s="166"/>
      <c r="HK50" s="166"/>
    </row>
    <row r="51" s="1" customFormat="1" ht="26.1" customHeight="1" spans="1:219">
      <c r="A51" s="92" t="s">
        <v>52</v>
      </c>
      <c r="B51" s="175">
        <f>SUM(B52,B55:B56)</f>
        <v>76.82</v>
      </c>
      <c r="C51" s="175">
        <f>SUM(C52,C55:C56)</f>
        <v>192.55</v>
      </c>
      <c r="D51" s="175">
        <f>SUM(D52,D55:D56)</f>
        <v>-0.55</v>
      </c>
      <c r="E51" s="175">
        <f>SUM(E52,E55:E56)</f>
        <v>268.82</v>
      </c>
      <c r="F51" s="175">
        <f>SUM(F52,F55:F56)</f>
        <v>268.82</v>
      </c>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row>
    <row r="52" s="1" customFormat="1" ht="26.1" customHeight="1" spans="1:219">
      <c r="A52" s="111" t="s">
        <v>53</v>
      </c>
      <c r="B52" s="178">
        <f>SUM(B53:B54)</f>
        <v>12.72</v>
      </c>
      <c r="C52" s="178">
        <f>SUM(C53:C54)</f>
        <v>24.74</v>
      </c>
      <c r="D52" s="178">
        <f>SUM(D53:D54)</f>
        <v>0</v>
      </c>
      <c r="E52" s="178">
        <f>SUM(E53:E54)</f>
        <v>37.46</v>
      </c>
      <c r="F52" s="178">
        <f>SUM(F53:F54)</f>
        <v>37.46</v>
      </c>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row>
    <row r="53" s="1" customFormat="1" ht="26.1" customHeight="1" spans="1:219">
      <c r="A53" s="124" t="s">
        <v>54</v>
      </c>
      <c r="B53" s="178">
        <v>10.14</v>
      </c>
      <c r="C53" s="178">
        <v>19.8</v>
      </c>
      <c r="D53" s="178">
        <v>0</v>
      </c>
      <c r="E53" s="105">
        <f t="shared" ref="E53:E56" si="16">SUM(B53:D53)</f>
        <v>29.94</v>
      </c>
      <c r="F53" s="105">
        <f t="shared" ref="F53:F56" si="17">E53</f>
        <v>29.94</v>
      </c>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row>
    <row r="54" s="1" customFormat="1" ht="26.1" customHeight="1" spans="1:246">
      <c r="A54" s="124" t="s">
        <v>55</v>
      </c>
      <c r="B54" s="178">
        <v>2.58</v>
      </c>
      <c r="C54" s="178">
        <v>4.94</v>
      </c>
      <c r="D54" s="178">
        <v>0</v>
      </c>
      <c r="E54" s="105">
        <f t="shared" si="16"/>
        <v>7.52</v>
      </c>
      <c r="F54" s="105">
        <f t="shared" si="17"/>
        <v>7.52</v>
      </c>
      <c r="G54" s="180"/>
      <c r="H54" s="180"/>
      <c r="I54" s="182"/>
      <c r="J54" s="182"/>
      <c r="K54" s="183"/>
      <c r="L54" s="180"/>
      <c r="M54" s="180"/>
      <c r="N54" s="180"/>
      <c r="O54" s="180"/>
      <c r="P54" s="180"/>
      <c r="Q54" s="180"/>
      <c r="R54" s="180"/>
      <c r="S54" s="182"/>
      <c r="T54" s="182"/>
      <c r="U54" s="183"/>
      <c r="V54" s="180"/>
      <c r="W54" s="180"/>
      <c r="X54" s="180"/>
      <c r="Y54" s="180"/>
      <c r="Z54" s="180"/>
      <c r="AA54" s="180"/>
      <c r="AB54" s="180"/>
      <c r="AC54" s="182"/>
      <c r="AD54" s="182"/>
      <c r="AE54" s="183"/>
      <c r="AF54" s="180"/>
      <c r="AG54" s="180"/>
      <c r="AH54" s="180"/>
      <c r="AI54" s="180"/>
      <c r="AJ54" s="180"/>
      <c r="AK54" s="180"/>
      <c r="AL54" s="180"/>
      <c r="AM54" s="182"/>
      <c r="AN54" s="182"/>
      <c r="AO54" s="183"/>
      <c r="AP54" s="180"/>
      <c r="AQ54" s="180"/>
      <c r="AR54" s="180"/>
      <c r="AS54" s="180"/>
      <c r="AT54" s="180"/>
      <c r="AU54" s="180"/>
      <c r="AV54" s="180"/>
      <c r="AW54" s="182"/>
      <c r="AX54" s="182"/>
      <c r="AY54" s="183"/>
      <c r="AZ54" s="180"/>
      <c r="BA54" s="180"/>
      <c r="BB54" s="180"/>
      <c r="BC54" s="180"/>
      <c r="BD54" s="180"/>
      <c r="BE54" s="180"/>
      <c r="BF54" s="180"/>
      <c r="BG54" s="182"/>
      <c r="BH54" s="182"/>
      <c r="BI54" s="183"/>
      <c r="BJ54" s="180"/>
      <c r="BK54" s="180"/>
      <c r="BL54" s="180"/>
      <c r="BM54" s="180"/>
      <c r="BN54" s="180"/>
      <c r="BO54" s="180"/>
      <c r="BP54" s="180"/>
      <c r="BQ54" s="182"/>
      <c r="BR54" s="182"/>
      <c r="BS54" s="183"/>
      <c r="BT54" s="180"/>
      <c r="BU54" s="180"/>
      <c r="BV54" s="180"/>
      <c r="BW54" s="180"/>
      <c r="BX54" s="180"/>
      <c r="BY54" s="180"/>
      <c r="BZ54" s="180"/>
      <c r="CA54" s="182"/>
      <c r="CB54" s="182"/>
      <c r="CC54" s="183"/>
      <c r="CD54" s="180"/>
      <c r="CE54" s="180"/>
      <c r="CF54" s="180"/>
      <c r="CG54" s="180"/>
      <c r="CH54" s="180"/>
      <c r="CI54" s="180"/>
      <c r="CJ54" s="180"/>
      <c r="CK54" s="182"/>
      <c r="CL54" s="182"/>
      <c r="CM54" s="183"/>
      <c r="CN54" s="180"/>
      <c r="CO54" s="180"/>
      <c r="CP54" s="180"/>
      <c r="CQ54" s="180"/>
      <c r="CR54" s="180"/>
      <c r="CS54" s="180"/>
      <c r="CT54" s="180"/>
      <c r="CU54" s="182"/>
      <c r="CV54" s="182"/>
      <c r="CW54" s="183"/>
      <c r="CX54" s="180"/>
      <c r="CY54" s="180"/>
      <c r="CZ54" s="180"/>
      <c r="DA54" s="180"/>
      <c r="DB54" s="180"/>
      <c r="DC54" s="180"/>
      <c r="DD54" s="180"/>
      <c r="DE54" s="182"/>
      <c r="DF54" s="182"/>
      <c r="DG54" s="183"/>
      <c r="DH54" s="180"/>
      <c r="DI54" s="180"/>
      <c r="DJ54" s="180"/>
      <c r="DK54" s="180"/>
      <c r="DL54" s="180"/>
      <c r="DM54" s="180"/>
      <c r="DN54" s="180"/>
      <c r="DO54" s="182"/>
      <c r="DP54" s="182"/>
      <c r="DQ54" s="183"/>
      <c r="DR54" s="180"/>
      <c r="DS54" s="180"/>
      <c r="DT54" s="180"/>
      <c r="DU54" s="180"/>
      <c r="DV54" s="180"/>
      <c r="DW54" s="180"/>
      <c r="DX54" s="180"/>
      <c r="DY54" s="182"/>
      <c r="DZ54" s="182"/>
      <c r="EA54" s="183"/>
      <c r="EB54" s="180"/>
      <c r="EC54" s="180"/>
      <c r="ED54" s="180"/>
      <c r="EE54" s="180"/>
      <c r="EF54" s="180"/>
      <c r="EG54" s="180"/>
      <c r="EH54" s="180"/>
      <c r="EI54" s="182"/>
      <c r="EJ54" s="182"/>
      <c r="EK54" s="183"/>
      <c r="EL54" s="180"/>
      <c r="EM54" s="180"/>
      <c r="EN54" s="180"/>
      <c r="EO54" s="180"/>
      <c r="EP54" s="180"/>
      <c r="EQ54" s="180"/>
      <c r="ER54" s="180"/>
      <c r="ES54" s="182"/>
      <c r="ET54" s="182"/>
      <c r="EU54" s="183"/>
      <c r="EV54" s="180"/>
      <c r="EW54" s="180"/>
      <c r="EX54" s="180"/>
      <c r="EY54" s="180"/>
      <c r="EZ54" s="180"/>
      <c r="FA54" s="180"/>
      <c r="FB54" s="180"/>
      <c r="FC54" s="182"/>
      <c r="FD54" s="182"/>
      <c r="FE54" s="183"/>
      <c r="FF54" s="180"/>
      <c r="FG54" s="180"/>
      <c r="FH54" s="180"/>
      <c r="FI54" s="180"/>
      <c r="FJ54" s="180"/>
      <c r="FK54" s="180"/>
      <c r="FL54" s="180"/>
      <c r="FM54" s="182"/>
      <c r="FN54" s="182"/>
      <c r="FO54" s="183"/>
      <c r="FP54" s="180"/>
      <c r="FQ54" s="180"/>
      <c r="FR54" s="180"/>
      <c r="FS54" s="180"/>
      <c r="FT54" s="180"/>
      <c r="FU54" s="180"/>
      <c r="FV54" s="180"/>
      <c r="FW54" s="182"/>
      <c r="FX54" s="182"/>
      <c r="FY54" s="183"/>
      <c r="FZ54" s="180"/>
      <c r="GA54" s="180"/>
      <c r="GB54" s="180"/>
      <c r="GC54" s="180"/>
      <c r="GD54" s="180"/>
      <c r="GE54" s="180"/>
      <c r="GF54" s="180"/>
      <c r="GG54" s="182"/>
      <c r="GH54" s="182"/>
      <c r="GI54" s="183"/>
      <c r="GJ54" s="180"/>
      <c r="GK54" s="180"/>
      <c r="GL54" s="180"/>
      <c r="GM54" s="180"/>
      <c r="GN54" s="180"/>
      <c r="GO54" s="180"/>
      <c r="GP54" s="180"/>
      <c r="GQ54" s="182"/>
      <c r="GR54" s="182"/>
      <c r="GS54" s="183"/>
      <c r="GT54" s="180"/>
      <c r="GU54" s="180"/>
      <c r="GV54" s="180"/>
      <c r="GW54" s="180"/>
      <c r="GX54" s="180"/>
      <c r="GY54" s="180"/>
      <c r="GZ54" s="180"/>
      <c r="HA54" s="182"/>
      <c r="HB54" s="182"/>
      <c r="HC54" s="183"/>
      <c r="HD54" s="180"/>
      <c r="HE54" s="180"/>
      <c r="HF54" s="180"/>
      <c r="HG54" s="180"/>
      <c r="HH54" s="180"/>
      <c r="HI54" s="180"/>
      <c r="HJ54" s="180"/>
      <c r="HK54" s="182"/>
      <c r="HL54" s="182"/>
      <c r="HM54" s="183"/>
      <c r="HN54" s="180"/>
      <c r="HO54" s="180"/>
      <c r="HP54" s="180"/>
      <c r="HQ54" s="180"/>
      <c r="HR54" s="180"/>
      <c r="HS54" s="180"/>
      <c r="HT54" s="180"/>
      <c r="HU54" s="182"/>
      <c r="HV54" s="182"/>
      <c r="HW54" s="183"/>
      <c r="HX54" s="180"/>
      <c r="HY54" s="180"/>
      <c r="HZ54" s="180"/>
      <c r="IA54" s="180"/>
      <c r="IB54" s="180"/>
      <c r="IC54" s="180"/>
      <c r="ID54" s="180"/>
      <c r="IE54" s="182"/>
      <c r="IF54" s="182"/>
      <c r="IG54" s="183"/>
      <c r="IH54" s="180"/>
      <c r="II54" s="180"/>
      <c r="IJ54" s="180"/>
      <c r="IK54" s="180"/>
      <c r="IL54" s="180"/>
    </row>
    <row r="55" s="1" customFormat="1" ht="26.1" customHeight="1" spans="1:246">
      <c r="A55" s="181" t="s">
        <v>56</v>
      </c>
      <c r="B55" s="178">
        <v>54.78</v>
      </c>
      <c r="C55" s="178">
        <v>147.03</v>
      </c>
      <c r="D55" s="178">
        <v>-0.55</v>
      </c>
      <c r="E55" s="105">
        <f t="shared" si="16"/>
        <v>201.26</v>
      </c>
      <c r="F55" s="105">
        <f t="shared" si="17"/>
        <v>201.26</v>
      </c>
      <c r="G55" s="180"/>
      <c r="H55" s="180"/>
      <c r="I55" s="182"/>
      <c r="J55" s="182"/>
      <c r="K55" s="183"/>
      <c r="L55" s="180"/>
      <c r="M55" s="180"/>
      <c r="N55" s="180"/>
      <c r="O55" s="180"/>
      <c r="P55" s="180"/>
      <c r="Q55" s="180"/>
      <c r="R55" s="180"/>
      <c r="S55" s="182"/>
      <c r="T55" s="182"/>
      <c r="U55" s="183"/>
      <c r="V55" s="180"/>
      <c r="W55" s="180"/>
      <c r="X55" s="180"/>
      <c r="Y55" s="180"/>
      <c r="Z55" s="180"/>
      <c r="AA55" s="180"/>
      <c r="AB55" s="180"/>
      <c r="AC55" s="182"/>
      <c r="AD55" s="182"/>
      <c r="AE55" s="183"/>
      <c r="AF55" s="180"/>
      <c r="AG55" s="180"/>
      <c r="AH55" s="180"/>
      <c r="AI55" s="180"/>
      <c r="AJ55" s="180"/>
      <c r="AK55" s="180"/>
      <c r="AL55" s="180"/>
      <c r="AM55" s="182"/>
      <c r="AN55" s="182"/>
      <c r="AO55" s="183"/>
      <c r="AP55" s="180"/>
      <c r="AQ55" s="180"/>
      <c r="AR55" s="180"/>
      <c r="AS55" s="180"/>
      <c r="AT55" s="180"/>
      <c r="AU55" s="180"/>
      <c r="AV55" s="180"/>
      <c r="AW55" s="182"/>
      <c r="AX55" s="182"/>
      <c r="AY55" s="183"/>
      <c r="AZ55" s="180"/>
      <c r="BA55" s="180"/>
      <c r="BB55" s="180"/>
      <c r="BC55" s="180"/>
      <c r="BD55" s="180"/>
      <c r="BE55" s="180"/>
      <c r="BF55" s="180"/>
      <c r="BG55" s="182"/>
      <c r="BH55" s="182"/>
      <c r="BI55" s="183"/>
      <c r="BJ55" s="180"/>
      <c r="BK55" s="180"/>
      <c r="BL55" s="180"/>
      <c r="BM55" s="180"/>
      <c r="BN55" s="180"/>
      <c r="BO55" s="180"/>
      <c r="BP55" s="180"/>
      <c r="BQ55" s="182"/>
      <c r="BR55" s="182"/>
      <c r="BS55" s="183"/>
      <c r="BT55" s="180"/>
      <c r="BU55" s="180"/>
      <c r="BV55" s="180"/>
      <c r="BW55" s="180"/>
      <c r="BX55" s="180"/>
      <c r="BY55" s="180"/>
      <c r="BZ55" s="180"/>
      <c r="CA55" s="182"/>
      <c r="CB55" s="182"/>
      <c r="CC55" s="183"/>
      <c r="CD55" s="180"/>
      <c r="CE55" s="180"/>
      <c r="CF55" s="180"/>
      <c r="CG55" s="180"/>
      <c r="CH55" s="180"/>
      <c r="CI55" s="180"/>
      <c r="CJ55" s="180"/>
      <c r="CK55" s="182"/>
      <c r="CL55" s="182"/>
      <c r="CM55" s="183"/>
      <c r="CN55" s="180"/>
      <c r="CO55" s="180"/>
      <c r="CP55" s="180"/>
      <c r="CQ55" s="180"/>
      <c r="CR55" s="180"/>
      <c r="CS55" s="180"/>
      <c r="CT55" s="180"/>
      <c r="CU55" s="182"/>
      <c r="CV55" s="182"/>
      <c r="CW55" s="183"/>
      <c r="CX55" s="180"/>
      <c r="CY55" s="180"/>
      <c r="CZ55" s="180"/>
      <c r="DA55" s="180"/>
      <c r="DB55" s="180"/>
      <c r="DC55" s="180"/>
      <c r="DD55" s="180"/>
      <c r="DE55" s="182"/>
      <c r="DF55" s="182"/>
      <c r="DG55" s="183"/>
      <c r="DH55" s="180"/>
      <c r="DI55" s="180"/>
      <c r="DJ55" s="180"/>
      <c r="DK55" s="180"/>
      <c r="DL55" s="180"/>
      <c r="DM55" s="180"/>
      <c r="DN55" s="180"/>
      <c r="DO55" s="182"/>
      <c r="DP55" s="182"/>
      <c r="DQ55" s="183"/>
      <c r="DR55" s="180"/>
      <c r="DS55" s="180"/>
      <c r="DT55" s="180"/>
      <c r="DU55" s="180"/>
      <c r="DV55" s="180"/>
      <c r="DW55" s="180"/>
      <c r="DX55" s="180"/>
      <c r="DY55" s="182"/>
      <c r="DZ55" s="182"/>
      <c r="EA55" s="183"/>
      <c r="EB55" s="180"/>
      <c r="EC55" s="180"/>
      <c r="ED55" s="180"/>
      <c r="EE55" s="180"/>
      <c r="EF55" s="180"/>
      <c r="EG55" s="180"/>
      <c r="EH55" s="180"/>
      <c r="EI55" s="182"/>
      <c r="EJ55" s="182"/>
      <c r="EK55" s="183"/>
      <c r="EL55" s="180"/>
      <c r="EM55" s="180"/>
      <c r="EN55" s="180"/>
      <c r="EO55" s="180"/>
      <c r="EP55" s="180"/>
      <c r="EQ55" s="180"/>
      <c r="ER55" s="180"/>
      <c r="ES55" s="182"/>
      <c r="ET55" s="182"/>
      <c r="EU55" s="183"/>
      <c r="EV55" s="180"/>
      <c r="EW55" s="180"/>
      <c r="EX55" s="180"/>
      <c r="EY55" s="180"/>
      <c r="EZ55" s="180"/>
      <c r="FA55" s="180"/>
      <c r="FB55" s="180"/>
      <c r="FC55" s="182"/>
      <c r="FD55" s="182"/>
      <c r="FE55" s="183"/>
      <c r="FF55" s="180"/>
      <c r="FG55" s="180"/>
      <c r="FH55" s="180"/>
      <c r="FI55" s="180"/>
      <c r="FJ55" s="180"/>
      <c r="FK55" s="180"/>
      <c r="FL55" s="180"/>
      <c r="FM55" s="182"/>
      <c r="FN55" s="182"/>
      <c r="FO55" s="183"/>
      <c r="FP55" s="180"/>
      <c r="FQ55" s="180"/>
      <c r="FR55" s="180"/>
      <c r="FS55" s="180"/>
      <c r="FT55" s="180"/>
      <c r="FU55" s="180"/>
      <c r="FV55" s="180"/>
      <c r="FW55" s="182"/>
      <c r="FX55" s="182"/>
      <c r="FY55" s="183"/>
      <c r="FZ55" s="180"/>
      <c r="GA55" s="180"/>
      <c r="GB55" s="180"/>
      <c r="GC55" s="180"/>
      <c r="GD55" s="180"/>
      <c r="GE55" s="180"/>
      <c r="GF55" s="180"/>
      <c r="GG55" s="182"/>
      <c r="GH55" s="182"/>
      <c r="GI55" s="183"/>
      <c r="GJ55" s="180"/>
      <c r="GK55" s="180"/>
      <c r="GL55" s="180"/>
      <c r="GM55" s="180"/>
      <c r="GN55" s="180"/>
      <c r="GO55" s="180"/>
      <c r="GP55" s="180"/>
      <c r="GQ55" s="182"/>
      <c r="GR55" s="182"/>
      <c r="GS55" s="183"/>
      <c r="GT55" s="180"/>
      <c r="GU55" s="180"/>
      <c r="GV55" s="180"/>
      <c r="GW55" s="180"/>
      <c r="GX55" s="180"/>
      <c r="GY55" s="180"/>
      <c r="GZ55" s="180"/>
      <c r="HA55" s="182"/>
      <c r="HB55" s="182"/>
      <c r="HC55" s="183"/>
      <c r="HD55" s="180"/>
      <c r="HE55" s="180"/>
      <c r="HF55" s="180"/>
      <c r="HG55" s="180"/>
      <c r="HH55" s="180"/>
      <c r="HI55" s="180"/>
      <c r="HJ55" s="180"/>
      <c r="HK55" s="182"/>
      <c r="HL55" s="182"/>
      <c r="HM55" s="183"/>
      <c r="HN55" s="180"/>
      <c r="HO55" s="180"/>
      <c r="HP55" s="180"/>
      <c r="HQ55" s="180"/>
      <c r="HR55" s="180"/>
      <c r="HS55" s="180"/>
      <c r="HT55" s="180"/>
      <c r="HU55" s="182"/>
      <c r="HV55" s="182"/>
      <c r="HW55" s="183"/>
      <c r="HX55" s="180"/>
      <c r="HY55" s="180"/>
      <c r="HZ55" s="180"/>
      <c r="IA55" s="180"/>
      <c r="IB55" s="180"/>
      <c r="IC55" s="180"/>
      <c r="ID55" s="180"/>
      <c r="IE55" s="182"/>
      <c r="IF55" s="182"/>
      <c r="IG55" s="183"/>
      <c r="IH55" s="180"/>
      <c r="II55" s="180"/>
      <c r="IJ55" s="180"/>
      <c r="IK55" s="180"/>
      <c r="IL55" s="180"/>
    </row>
    <row r="56" s="1" customFormat="1" ht="26.1" customHeight="1" spans="1:219">
      <c r="A56" s="97" t="s">
        <v>57</v>
      </c>
      <c r="B56" s="178">
        <v>9.32</v>
      </c>
      <c r="C56" s="178">
        <v>20.78</v>
      </c>
      <c r="D56" s="178">
        <v>0</v>
      </c>
      <c r="E56" s="105">
        <f t="shared" si="16"/>
        <v>30.1</v>
      </c>
      <c r="F56" s="105">
        <f t="shared" si="17"/>
        <v>30.1</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row>
    <row r="57" s="1" customFormat="1" ht="26.1" customHeight="1" spans="1:219">
      <c r="A57" s="92" t="s">
        <v>58</v>
      </c>
      <c r="B57" s="175">
        <f>SUM(B58,B61)</f>
        <v>6.24</v>
      </c>
      <c r="C57" s="175">
        <f>SUM(C58,C61)</f>
        <v>6.41</v>
      </c>
      <c r="D57" s="175">
        <f>SUM(D58,D61)</f>
        <v>0</v>
      </c>
      <c r="E57" s="175">
        <f>SUM(E58,E61)</f>
        <v>12.65</v>
      </c>
      <c r="F57" s="175">
        <f>SUM(F58,F61)</f>
        <v>12.65</v>
      </c>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row>
    <row r="58" s="1" customFormat="1" ht="26.1" customHeight="1" spans="1:219">
      <c r="A58" s="111" t="s">
        <v>59</v>
      </c>
      <c r="B58" s="178">
        <f>SUM(B59:B60)</f>
        <v>1.01</v>
      </c>
      <c r="C58" s="178">
        <f>SUM(C59:C60)</f>
        <v>1.29</v>
      </c>
      <c r="D58" s="178">
        <f>SUM(D59:D60)</f>
        <v>0</v>
      </c>
      <c r="E58" s="178">
        <f>SUM(E59:E60)</f>
        <v>2.3</v>
      </c>
      <c r="F58" s="178">
        <f>SUM(F59:F60)</f>
        <v>2.3</v>
      </c>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row>
    <row r="59" s="1" customFormat="1" ht="26.1" customHeight="1" spans="1:219">
      <c r="A59" s="124" t="s">
        <v>60</v>
      </c>
      <c r="B59" s="178">
        <v>0</v>
      </c>
      <c r="C59" s="178">
        <v>0.54</v>
      </c>
      <c r="D59" s="178">
        <v>0</v>
      </c>
      <c r="E59" s="105">
        <f t="shared" ref="E59:E63" si="18">SUM(B59:D59)</f>
        <v>0.54</v>
      </c>
      <c r="F59" s="105">
        <f t="shared" ref="F59:F63" si="19">E59</f>
        <v>0.54</v>
      </c>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row>
    <row r="60" s="1" customFormat="1" ht="26.1" customHeight="1" spans="1:246">
      <c r="A60" s="124" t="s">
        <v>61</v>
      </c>
      <c r="B60" s="178">
        <v>1.01</v>
      </c>
      <c r="C60" s="178">
        <v>0.75</v>
      </c>
      <c r="D60" s="178">
        <v>0</v>
      </c>
      <c r="E60" s="105">
        <f t="shared" si="18"/>
        <v>1.76</v>
      </c>
      <c r="F60" s="105">
        <f t="shared" si="19"/>
        <v>1.76</v>
      </c>
      <c r="G60" s="180"/>
      <c r="H60" s="180"/>
      <c r="I60" s="182"/>
      <c r="J60" s="182"/>
      <c r="K60" s="183"/>
      <c r="L60" s="180"/>
      <c r="M60" s="180"/>
      <c r="N60" s="180"/>
      <c r="O60" s="180"/>
      <c r="P60" s="180"/>
      <c r="Q60" s="180"/>
      <c r="R60" s="180"/>
      <c r="S60" s="182"/>
      <c r="T60" s="182"/>
      <c r="U60" s="183"/>
      <c r="V60" s="180"/>
      <c r="W60" s="180"/>
      <c r="X60" s="180"/>
      <c r="Y60" s="180"/>
      <c r="Z60" s="180"/>
      <c r="AA60" s="180"/>
      <c r="AB60" s="180"/>
      <c r="AC60" s="182"/>
      <c r="AD60" s="182"/>
      <c r="AE60" s="183"/>
      <c r="AF60" s="180"/>
      <c r="AG60" s="180"/>
      <c r="AH60" s="180"/>
      <c r="AI60" s="180"/>
      <c r="AJ60" s="180"/>
      <c r="AK60" s="180"/>
      <c r="AL60" s="180"/>
      <c r="AM60" s="182"/>
      <c r="AN60" s="182"/>
      <c r="AO60" s="183"/>
      <c r="AP60" s="180"/>
      <c r="AQ60" s="180"/>
      <c r="AR60" s="180"/>
      <c r="AS60" s="180"/>
      <c r="AT60" s="180"/>
      <c r="AU60" s="180"/>
      <c r="AV60" s="180"/>
      <c r="AW60" s="182"/>
      <c r="AX60" s="182"/>
      <c r="AY60" s="183"/>
      <c r="AZ60" s="180"/>
      <c r="BA60" s="180"/>
      <c r="BB60" s="180"/>
      <c r="BC60" s="180"/>
      <c r="BD60" s="180"/>
      <c r="BE60" s="180"/>
      <c r="BF60" s="180"/>
      <c r="BG60" s="182"/>
      <c r="BH60" s="182"/>
      <c r="BI60" s="183"/>
      <c r="BJ60" s="180"/>
      <c r="BK60" s="180"/>
      <c r="BL60" s="180"/>
      <c r="BM60" s="180"/>
      <c r="BN60" s="180"/>
      <c r="BO60" s="180"/>
      <c r="BP60" s="180"/>
      <c r="BQ60" s="182"/>
      <c r="BR60" s="182"/>
      <c r="BS60" s="183"/>
      <c r="BT60" s="180"/>
      <c r="BU60" s="180"/>
      <c r="BV60" s="180"/>
      <c r="BW60" s="180"/>
      <c r="BX60" s="180"/>
      <c r="BY60" s="180"/>
      <c r="BZ60" s="180"/>
      <c r="CA60" s="182"/>
      <c r="CB60" s="182"/>
      <c r="CC60" s="183"/>
      <c r="CD60" s="180"/>
      <c r="CE60" s="180"/>
      <c r="CF60" s="180"/>
      <c r="CG60" s="180"/>
      <c r="CH60" s="180"/>
      <c r="CI60" s="180"/>
      <c r="CJ60" s="180"/>
      <c r="CK60" s="182"/>
      <c r="CL60" s="182"/>
      <c r="CM60" s="183"/>
      <c r="CN60" s="180"/>
      <c r="CO60" s="180"/>
      <c r="CP60" s="180"/>
      <c r="CQ60" s="180"/>
      <c r="CR60" s="180"/>
      <c r="CS60" s="180"/>
      <c r="CT60" s="180"/>
      <c r="CU60" s="182"/>
      <c r="CV60" s="182"/>
      <c r="CW60" s="183"/>
      <c r="CX60" s="180"/>
      <c r="CY60" s="180"/>
      <c r="CZ60" s="180"/>
      <c r="DA60" s="180"/>
      <c r="DB60" s="180"/>
      <c r="DC60" s="180"/>
      <c r="DD60" s="180"/>
      <c r="DE60" s="182"/>
      <c r="DF60" s="182"/>
      <c r="DG60" s="183"/>
      <c r="DH60" s="180"/>
      <c r="DI60" s="180"/>
      <c r="DJ60" s="180"/>
      <c r="DK60" s="180"/>
      <c r="DL60" s="180"/>
      <c r="DM60" s="180"/>
      <c r="DN60" s="180"/>
      <c r="DO60" s="182"/>
      <c r="DP60" s="182"/>
      <c r="DQ60" s="183"/>
      <c r="DR60" s="180"/>
      <c r="DS60" s="180"/>
      <c r="DT60" s="180"/>
      <c r="DU60" s="180"/>
      <c r="DV60" s="180"/>
      <c r="DW60" s="180"/>
      <c r="DX60" s="180"/>
      <c r="DY60" s="182"/>
      <c r="DZ60" s="182"/>
      <c r="EA60" s="183"/>
      <c r="EB60" s="180"/>
      <c r="EC60" s="180"/>
      <c r="ED60" s="180"/>
      <c r="EE60" s="180"/>
      <c r="EF60" s="180"/>
      <c r="EG60" s="180"/>
      <c r="EH60" s="180"/>
      <c r="EI60" s="182"/>
      <c r="EJ60" s="182"/>
      <c r="EK60" s="183"/>
      <c r="EL60" s="180"/>
      <c r="EM60" s="180"/>
      <c r="EN60" s="180"/>
      <c r="EO60" s="180"/>
      <c r="EP60" s="180"/>
      <c r="EQ60" s="180"/>
      <c r="ER60" s="180"/>
      <c r="ES60" s="182"/>
      <c r="ET60" s="182"/>
      <c r="EU60" s="183"/>
      <c r="EV60" s="180"/>
      <c r="EW60" s="180"/>
      <c r="EX60" s="180"/>
      <c r="EY60" s="180"/>
      <c r="EZ60" s="180"/>
      <c r="FA60" s="180"/>
      <c r="FB60" s="180"/>
      <c r="FC60" s="182"/>
      <c r="FD60" s="182"/>
      <c r="FE60" s="183"/>
      <c r="FF60" s="180"/>
      <c r="FG60" s="180"/>
      <c r="FH60" s="180"/>
      <c r="FI60" s="180"/>
      <c r="FJ60" s="180"/>
      <c r="FK60" s="180"/>
      <c r="FL60" s="180"/>
      <c r="FM60" s="182"/>
      <c r="FN60" s="182"/>
      <c r="FO60" s="183"/>
      <c r="FP60" s="180"/>
      <c r="FQ60" s="180"/>
      <c r="FR60" s="180"/>
      <c r="FS60" s="180"/>
      <c r="FT60" s="180"/>
      <c r="FU60" s="180"/>
      <c r="FV60" s="180"/>
      <c r="FW60" s="182"/>
      <c r="FX60" s="182"/>
      <c r="FY60" s="183"/>
      <c r="FZ60" s="180"/>
      <c r="GA60" s="180"/>
      <c r="GB60" s="180"/>
      <c r="GC60" s="180"/>
      <c r="GD60" s="180"/>
      <c r="GE60" s="180"/>
      <c r="GF60" s="180"/>
      <c r="GG60" s="182"/>
      <c r="GH60" s="182"/>
      <c r="GI60" s="183"/>
      <c r="GJ60" s="180"/>
      <c r="GK60" s="180"/>
      <c r="GL60" s="180"/>
      <c r="GM60" s="180"/>
      <c r="GN60" s="180"/>
      <c r="GO60" s="180"/>
      <c r="GP60" s="180"/>
      <c r="GQ60" s="182"/>
      <c r="GR60" s="182"/>
      <c r="GS60" s="183"/>
      <c r="GT60" s="180"/>
      <c r="GU60" s="180"/>
      <c r="GV60" s="180"/>
      <c r="GW60" s="180"/>
      <c r="GX60" s="180"/>
      <c r="GY60" s="180"/>
      <c r="GZ60" s="180"/>
      <c r="HA60" s="182"/>
      <c r="HB60" s="182"/>
      <c r="HC60" s="183"/>
      <c r="HD60" s="180"/>
      <c r="HE60" s="180"/>
      <c r="HF60" s="180"/>
      <c r="HG60" s="180"/>
      <c r="HH60" s="180"/>
      <c r="HI60" s="180"/>
      <c r="HJ60" s="180"/>
      <c r="HK60" s="182"/>
      <c r="HL60" s="182"/>
      <c r="HM60" s="183"/>
      <c r="HN60" s="180"/>
      <c r="HO60" s="180"/>
      <c r="HP60" s="180"/>
      <c r="HQ60" s="180"/>
      <c r="HR60" s="180"/>
      <c r="HS60" s="180"/>
      <c r="HT60" s="180"/>
      <c r="HU60" s="182"/>
      <c r="HV60" s="182"/>
      <c r="HW60" s="183"/>
      <c r="HX60" s="180"/>
      <c r="HY60" s="180"/>
      <c r="HZ60" s="180"/>
      <c r="IA60" s="180"/>
      <c r="IB60" s="180"/>
      <c r="IC60" s="180"/>
      <c r="ID60" s="180"/>
      <c r="IE60" s="182"/>
      <c r="IF60" s="182"/>
      <c r="IG60" s="183"/>
      <c r="IH60" s="180"/>
      <c r="II60" s="180"/>
      <c r="IJ60" s="180"/>
      <c r="IK60" s="180"/>
      <c r="IL60" s="180"/>
    </row>
    <row r="61" s="1" customFormat="1" ht="26.1" customHeight="1" spans="1:246">
      <c r="A61" s="97" t="s">
        <v>62</v>
      </c>
      <c r="B61" s="178">
        <v>5.23</v>
      </c>
      <c r="C61" s="178">
        <v>5.12</v>
      </c>
      <c r="D61" s="178">
        <v>0</v>
      </c>
      <c r="E61" s="105">
        <f t="shared" si="18"/>
        <v>10.35</v>
      </c>
      <c r="F61" s="105">
        <f t="shared" si="19"/>
        <v>10.35</v>
      </c>
      <c r="G61" s="180"/>
      <c r="H61" s="180"/>
      <c r="I61" s="182"/>
      <c r="J61" s="182"/>
      <c r="K61" s="183"/>
      <c r="L61" s="180"/>
      <c r="M61" s="180"/>
      <c r="N61" s="180"/>
      <c r="O61" s="180"/>
      <c r="P61" s="180"/>
      <c r="Q61" s="180"/>
      <c r="R61" s="180"/>
      <c r="S61" s="182"/>
      <c r="T61" s="182"/>
      <c r="U61" s="183"/>
      <c r="V61" s="180"/>
      <c r="W61" s="180"/>
      <c r="X61" s="180"/>
      <c r="Y61" s="180"/>
      <c r="Z61" s="180"/>
      <c r="AA61" s="180"/>
      <c r="AB61" s="180"/>
      <c r="AC61" s="182"/>
      <c r="AD61" s="182"/>
      <c r="AE61" s="183"/>
      <c r="AF61" s="180"/>
      <c r="AG61" s="180"/>
      <c r="AH61" s="180"/>
      <c r="AI61" s="180"/>
      <c r="AJ61" s="180"/>
      <c r="AK61" s="180"/>
      <c r="AL61" s="180"/>
      <c r="AM61" s="182"/>
      <c r="AN61" s="182"/>
      <c r="AO61" s="183"/>
      <c r="AP61" s="180"/>
      <c r="AQ61" s="180"/>
      <c r="AR61" s="180"/>
      <c r="AS61" s="180"/>
      <c r="AT61" s="180"/>
      <c r="AU61" s="180"/>
      <c r="AV61" s="180"/>
      <c r="AW61" s="182"/>
      <c r="AX61" s="182"/>
      <c r="AY61" s="183"/>
      <c r="AZ61" s="180"/>
      <c r="BA61" s="180"/>
      <c r="BB61" s="180"/>
      <c r="BC61" s="180"/>
      <c r="BD61" s="180"/>
      <c r="BE61" s="180"/>
      <c r="BF61" s="180"/>
      <c r="BG61" s="182"/>
      <c r="BH61" s="182"/>
      <c r="BI61" s="183"/>
      <c r="BJ61" s="180"/>
      <c r="BK61" s="180"/>
      <c r="BL61" s="180"/>
      <c r="BM61" s="180"/>
      <c r="BN61" s="180"/>
      <c r="BO61" s="180"/>
      <c r="BP61" s="180"/>
      <c r="BQ61" s="182"/>
      <c r="BR61" s="182"/>
      <c r="BS61" s="183"/>
      <c r="BT61" s="180"/>
      <c r="BU61" s="180"/>
      <c r="BV61" s="180"/>
      <c r="BW61" s="180"/>
      <c r="BX61" s="180"/>
      <c r="BY61" s="180"/>
      <c r="BZ61" s="180"/>
      <c r="CA61" s="182"/>
      <c r="CB61" s="182"/>
      <c r="CC61" s="183"/>
      <c r="CD61" s="180"/>
      <c r="CE61" s="180"/>
      <c r="CF61" s="180"/>
      <c r="CG61" s="180"/>
      <c r="CH61" s="180"/>
      <c r="CI61" s="180"/>
      <c r="CJ61" s="180"/>
      <c r="CK61" s="182"/>
      <c r="CL61" s="182"/>
      <c r="CM61" s="183"/>
      <c r="CN61" s="180"/>
      <c r="CO61" s="180"/>
      <c r="CP61" s="180"/>
      <c r="CQ61" s="180"/>
      <c r="CR61" s="180"/>
      <c r="CS61" s="180"/>
      <c r="CT61" s="180"/>
      <c r="CU61" s="182"/>
      <c r="CV61" s="182"/>
      <c r="CW61" s="183"/>
      <c r="CX61" s="180"/>
      <c r="CY61" s="180"/>
      <c r="CZ61" s="180"/>
      <c r="DA61" s="180"/>
      <c r="DB61" s="180"/>
      <c r="DC61" s="180"/>
      <c r="DD61" s="180"/>
      <c r="DE61" s="182"/>
      <c r="DF61" s="182"/>
      <c r="DG61" s="183"/>
      <c r="DH61" s="180"/>
      <c r="DI61" s="180"/>
      <c r="DJ61" s="180"/>
      <c r="DK61" s="180"/>
      <c r="DL61" s="180"/>
      <c r="DM61" s="180"/>
      <c r="DN61" s="180"/>
      <c r="DO61" s="182"/>
      <c r="DP61" s="182"/>
      <c r="DQ61" s="183"/>
      <c r="DR61" s="180"/>
      <c r="DS61" s="180"/>
      <c r="DT61" s="180"/>
      <c r="DU61" s="180"/>
      <c r="DV61" s="180"/>
      <c r="DW61" s="180"/>
      <c r="DX61" s="180"/>
      <c r="DY61" s="182"/>
      <c r="DZ61" s="182"/>
      <c r="EA61" s="183"/>
      <c r="EB61" s="180"/>
      <c r="EC61" s="180"/>
      <c r="ED61" s="180"/>
      <c r="EE61" s="180"/>
      <c r="EF61" s="180"/>
      <c r="EG61" s="180"/>
      <c r="EH61" s="180"/>
      <c r="EI61" s="182"/>
      <c r="EJ61" s="182"/>
      <c r="EK61" s="183"/>
      <c r="EL61" s="180"/>
      <c r="EM61" s="180"/>
      <c r="EN61" s="180"/>
      <c r="EO61" s="180"/>
      <c r="EP61" s="180"/>
      <c r="EQ61" s="180"/>
      <c r="ER61" s="180"/>
      <c r="ES61" s="182"/>
      <c r="ET61" s="182"/>
      <c r="EU61" s="183"/>
      <c r="EV61" s="180"/>
      <c r="EW61" s="180"/>
      <c r="EX61" s="180"/>
      <c r="EY61" s="180"/>
      <c r="EZ61" s="180"/>
      <c r="FA61" s="180"/>
      <c r="FB61" s="180"/>
      <c r="FC61" s="182"/>
      <c r="FD61" s="182"/>
      <c r="FE61" s="183"/>
      <c r="FF61" s="180"/>
      <c r="FG61" s="180"/>
      <c r="FH61" s="180"/>
      <c r="FI61" s="180"/>
      <c r="FJ61" s="180"/>
      <c r="FK61" s="180"/>
      <c r="FL61" s="180"/>
      <c r="FM61" s="182"/>
      <c r="FN61" s="182"/>
      <c r="FO61" s="183"/>
      <c r="FP61" s="180"/>
      <c r="FQ61" s="180"/>
      <c r="FR61" s="180"/>
      <c r="FS61" s="180"/>
      <c r="FT61" s="180"/>
      <c r="FU61" s="180"/>
      <c r="FV61" s="180"/>
      <c r="FW61" s="182"/>
      <c r="FX61" s="182"/>
      <c r="FY61" s="183"/>
      <c r="FZ61" s="180"/>
      <c r="GA61" s="180"/>
      <c r="GB61" s="180"/>
      <c r="GC61" s="180"/>
      <c r="GD61" s="180"/>
      <c r="GE61" s="180"/>
      <c r="GF61" s="180"/>
      <c r="GG61" s="182"/>
      <c r="GH61" s="182"/>
      <c r="GI61" s="183"/>
      <c r="GJ61" s="180"/>
      <c r="GK61" s="180"/>
      <c r="GL61" s="180"/>
      <c r="GM61" s="180"/>
      <c r="GN61" s="180"/>
      <c r="GO61" s="180"/>
      <c r="GP61" s="180"/>
      <c r="GQ61" s="182"/>
      <c r="GR61" s="182"/>
      <c r="GS61" s="183"/>
      <c r="GT61" s="180"/>
      <c r="GU61" s="180"/>
      <c r="GV61" s="180"/>
      <c r="GW61" s="180"/>
      <c r="GX61" s="180"/>
      <c r="GY61" s="180"/>
      <c r="GZ61" s="180"/>
      <c r="HA61" s="182"/>
      <c r="HB61" s="182"/>
      <c r="HC61" s="183"/>
      <c r="HD61" s="180"/>
      <c r="HE61" s="180"/>
      <c r="HF61" s="180"/>
      <c r="HG61" s="180"/>
      <c r="HH61" s="180"/>
      <c r="HI61" s="180"/>
      <c r="HJ61" s="180"/>
      <c r="HK61" s="182"/>
      <c r="HL61" s="182"/>
      <c r="HM61" s="183"/>
      <c r="HN61" s="180"/>
      <c r="HO61" s="180"/>
      <c r="HP61" s="180"/>
      <c r="HQ61" s="180"/>
      <c r="HR61" s="180"/>
      <c r="HS61" s="180"/>
      <c r="HT61" s="180"/>
      <c r="HU61" s="182"/>
      <c r="HV61" s="182"/>
      <c r="HW61" s="183"/>
      <c r="HX61" s="180"/>
      <c r="HY61" s="180"/>
      <c r="HZ61" s="180"/>
      <c r="IA61" s="180"/>
      <c r="IB61" s="180"/>
      <c r="IC61" s="180"/>
      <c r="ID61" s="180"/>
      <c r="IE61" s="182"/>
      <c r="IF61" s="182"/>
      <c r="IG61" s="183"/>
      <c r="IH61" s="180"/>
      <c r="II61" s="180"/>
      <c r="IJ61" s="180"/>
      <c r="IK61" s="180"/>
      <c r="IL61" s="180"/>
    </row>
    <row r="62" s="1" customFormat="1" ht="26.1" customHeight="1" spans="1:219">
      <c r="A62" s="92" t="s">
        <v>63</v>
      </c>
      <c r="B62" s="175">
        <v>2.58</v>
      </c>
      <c r="C62" s="175">
        <v>42.23</v>
      </c>
      <c r="D62" s="175">
        <v>0.36</v>
      </c>
      <c r="E62" s="179">
        <f t="shared" si="18"/>
        <v>45.17</v>
      </c>
      <c r="F62" s="105">
        <f t="shared" si="19"/>
        <v>45.17</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row>
    <row r="63" s="1" customFormat="1" ht="26.1" customHeight="1" spans="1:219">
      <c r="A63" s="92" t="s">
        <v>64</v>
      </c>
      <c r="B63" s="175">
        <v>6.51</v>
      </c>
      <c r="C63" s="175">
        <v>68.19</v>
      </c>
      <c r="D63" s="175">
        <v>-0.18</v>
      </c>
      <c r="E63" s="179">
        <f t="shared" si="18"/>
        <v>74.52</v>
      </c>
      <c r="F63" s="105">
        <f t="shared" si="19"/>
        <v>74.52</v>
      </c>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row>
    <row r="64" s="1" customFormat="1" ht="26.1" customHeight="1" spans="1:219">
      <c r="A64" s="92" t="s">
        <v>65</v>
      </c>
      <c r="B64" s="175">
        <f>SUM(B65:B67)</f>
        <v>17.86</v>
      </c>
      <c r="C64" s="175">
        <f>SUM(C65:C67)</f>
        <v>102.8</v>
      </c>
      <c r="D64" s="175">
        <f>SUM(D65:D67)</f>
        <v>0.54</v>
      </c>
      <c r="E64" s="175">
        <f>SUM(E65:E67)</f>
        <v>121.2</v>
      </c>
      <c r="F64" s="175">
        <f>SUM(F65:F67)</f>
        <v>121.2</v>
      </c>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row>
    <row r="65" s="1" customFormat="1" ht="26.1" customHeight="1" spans="1:219">
      <c r="A65" s="97" t="s">
        <v>66</v>
      </c>
      <c r="B65" s="178">
        <v>8.51</v>
      </c>
      <c r="C65" s="178">
        <v>44.33</v>
      </c>
      <c r="D65" s="178">
        <v>0.54</v>
      </c>
      <c r="E65" s="105">
        <f t="shared" ref="E65:E67" si="20">SUM(B65:D65)</f>
        <v>53.38</v>
      </c>
      <c r="F65" s="105">
        <f t="shared" ref="F65:F67" si="21">E65</f>
        <v>53.38</v>
      </c>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row>
    <row r="66" s="1" customFormat="1" ht="26.1" customHeight="1" spans="1:219">
      <c r="A66" s="97" t="s">
        <v>67</v>
      </c>
      <c r="B66" s="178">
        <v>1.95</v>
      </c>
      <c r="C66" s="178">
        <v>13.02</v>
      </c>
      <c r="D66" s="178">
        <v>0</v>
      </c>
      <c r="E66" s="105">
        <f t="shared" si="20"/>
        <v>14.97</v>
      </c>
      <c r="F66" s="105">
        <f t="shared" si="21"/>
        <v>14.97</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row>
    <row r="67" s="1" customFormat="1" ht="26.1" customHeight="1" spans="1:219">
      <c r="A67" s="97" t="s">
        <v>68</v>
      </c>
      <c r="B67" s="178">
        <v>7.4</v>
      </c>
      <c r="C67" s="178">
        <v>45.45</v>
      </c>
      <c r="D67" s="178">
        <v>0</v>
      </c>
      <c r="E67" s="105">
        <f t="shared" si="20"/>
        <v>52.85</v>
      </c>
      <c r="F67" s="105">
        <f t="shared" si="21"/>
        <v>52.85</v>
      </c>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row>
    <row r="68" s="1" customFormat="1" ht="26.1" customHeight="1" spans="1:219">
      <c r="A68" s="92" t="s">
        <v>69</v>
      </c>
      <c r="B68" s="175">
        <f>SUM(B69,B72:B73)</f>
        <v>36.83</v>
      </c>
      <c r="C68" s="175">
        <f>SUM(C69,C72:C73)</f>
        <v>92.91</v>
      </c>
      <c r="D68" s="175">
        <f>SUM(D69,D72:D73)</f>
        <v>0</v>
      </c>
      <c r="E68" s="175">
        <f>SUM(E69,E72:E73)</f>
        <v>129.74</v>
      </c>
      <c r="F68" s="175">
        <f>SUM(F69,F72:F73)</f>
        <v>129.74</v>
      </c>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row>
    <row r="69" s="1" customFormat="1" ht="26.1" customHeight="1" spans="1:219">
      <c r="A69" s="127" t="s">
        <v>70</v>
      </c>
      <c r="B69" s="178">
        <f>SUM(B70:B71)</f>
        <v>5.49</v>
      </c>
      <c r="C69" s="178">
        <f>SUM(C70:C71)</f>
        <v>10.09</v>
      </c>
      <c r="D69" s="178">
        <f>SUM(D70:D71)</f>
        <v>0</v>
      </c>
      <c r="E69" s="178">
        <f>SUM(E70:E71)</f>
        <v>15.58</v>
      </c>
      <c r="F69" s="178">
        <f>SUM(F70:F71)</f>
        <v>15.58</v>
      </c>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row>
    <row r="70" s="1" customFormat="1" ht="26.1" customHeight="1" spans="1:219">
      <c r="A70" s="124" t="s">
        <v>71</v>
      </c>
      <c r="B70" s="178">
        <v>0.69</v>
      </c>
      <c r="C70" s="178">
        <v>8.88</v>
      </c>
      <c r="D70" s="178">
        <v>0</v>
      </c>
      <c r="E70" s="105">
        <f t="shared" ref="E70:E73" si="22">SUM(B70:D70)</f>
        <v>9.57</v>
      </c>
      <c r="F70" s="105">
        <f t="shared" ref="F70:F73" si="23">E70</f>
        <v>9.57</v>
      </c>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row>
    <row r="71" s="1" customFormat="1" ht="26.1" customHeight="1" spans="1:246">
      <c r="A71" s="124" t="s">
        <v>72</v>
      </c>
      <c r="B71" s="178">
        <v>4.8</v>
      </c>
      <c r="C71" s="178">
        <v>1.21</v>
      </c>
      <c r="D71" s="178">
        <v>0</v>
      </c>
      <c r="E71" s="105">
        <f t="shared" si="22"/>
        <v>6.01</v>
      </c>
      <c r="F71" s="105">
        <f t="shared" si="23"/>
        <v>6.01</v>
      </c>
      <c r="G71" s="180"/>
      <c r="H71" s="180"/>
      <c r="I71" s="182"/>
      <c r="J71" s="182"/>
      <c r="K71" s="183"/>
      <c r="L71" s="180"/>
      <c r="M71" s="180"/>
      <c r="N71" s="180"/>
      <c r="O71" s="180"/>
      <c r="P71" s="180"/>
      <c r="Q71" s="180"/>
      <c r="R71" s="180"/>
      <c r="S71" s="182"/>
      <c r="T71" s="182"/>
      <c r="U71" s="183"/>
      <c r="V71" s="180"/>
      <c r="W71" s="180"/>
      <c r="X71" s="180"/>
      <c r="Y71" s="180"/>
      <c r="Z71" s="180"/>
      <c r="AA71" s="180"/>
      <c r="AB71" s="180"/>
      <c r="AC71" s="182"/>
      <c r="AD71" s="182"/>
      <c r="AE71" s="183"/>
      <c r="AF71" s="180"/>
      <c r="AG71" s="180"/>
      <c r="AH71" s="180"/>
      <c r="AI71" s="180"/>
      <c r="AJ71" s="180"/>
      <c r="AK71" s="180"/>
      <c r="AL71" s="180"/>
      <c r="AM71" s="182"/>
      <c r="AN71" s="182"/>
      <c r="AO71" s="183"/>
      <c r="AP71" s="180"/>
      <c r="AQ71" s="180"/>
      <c r="AR71" s="180"/>
      <c r="AS71" s="180"/>
      <c r="AT71" s="180"/>
      <c r="AU71" s="180"/>
      <c r="AV71" s="180"/>
      <c r="AW71" s="182"/>
      <c r="AX71" s="182"/>
      <c r="AY71" s="183"/>
      <c r="AZ71" s="180"/>
      <c r="BA71" s="180"/>
      <c r="BB71" s="180"/>
      <c r="BC71" s="180"/>
      <c r="BD71" s="180"/>
      <c r="BE71" s="180"/>
      <c r="BF71" s="180"/>
      <c r="BG71" s="182"/>
      <c r="BH71" s="182"/>
      <c r="BI71" s="183"/>
      <c r="BJ71" s="180"/>
      <c r="BK71" s="180"/>
      <c r="BL71" s="180"/>
      <c r="BM71" s="180"/>
      <c r="BN71" s="180"/>
      <c r="BO71" s="180"/>
      <c r="BP71" s="180"/>
      <c r="BQ71" s="182"/>
      <c r="BR71" s="182"/>
      <c r="BS71" s="183"/>
      <c r="BT71" s="180"/>
      <c r="BU71" s="180"/>
      <c r="BV71" s="180"/>
      <c r="BW71" s="180"/>
      <c r="BX71" s="180"/>
      <c r="BY71" s="180"/>
      <c r="BZ71" s="180"/>
      <c r="CA71" s="182"/>
      <c r="CB71" s="182"/>
      <c r="CC71" s="183"/>
      <c r="CD71" s="180"/>
      <c r="CE71" s="180"/>
      <c r="CF71" s="180"/>
      <c r="CG71" s="180"/>
      <c r="CH71" s="180"/>
      <c r="CI71" s="180"/>
      <c r="CJ71" s="180"/>
      <c r="CK71" s="182"/>
      <c r="CL71" s="182"/>
      <c r="CM71" s="183"/>
      <c r="CN71" s="180"/>
      <c r="CO71" s="180"/>
      <c r="CP71" s="180"/>
      <c r="CQ71" s="180"/>
      <c r="CR71" s="180"/>
      <c r="CS71" s="180"/>
      <c r="CT71" s="180"/>
      <c r="CU71" s="182"/>
      <c r="CV71" s="182"/>
      <c r="CW71" s="183"/>
      <c r="CX71" s="180"/>
      <c r="CY71" s="180"/>
      <c r="CZ71" s="180"/>
      <c r="DA71" s="180"/>
      <c r="DB71" s="180"/>
      <c r="DC71" s="180"/>
      <c r="DD71" s="180"/>
      <c r="DE71" s="182"/>
      <c r="DF71" s="182"/>
      <c r="DG71" s="183"/>
      <c r="DH71" s="180"/>
      <c r="DI71" s="180"/>
      <c r="DJ71" s="180"/>
      <c r="DK71" s="180"/>
      <c r="DL71" s="180"/>
      <c r="DM71" s="180"/>
      <c r="DN71" s="180"/>
      <c r="DO71" s="182"/>
      <c r="DP71" s="182"/>
      <c r="DQ71" s="183"/>
      <c r="DR71" s="180"/>
      <c r="DS71" s="180"/>
      <c r="DT71" s="180"/>
      <c r="DU71" s="180"/>
      <c r="DV71" s="180"/>
      <c r="DW71" s="180"/>
      <c r="DX71" s="180"/>
      <c r="DY71" s="182"/>
      <c r="DZ71" s="182"/>
      <c r="EA71" s="183"/>
      <c r="EB71" s="180"/>
      <c r="EC71" s="180"/>
      <c r="ED71" s="180"/>
      <c r="EE71" s="180"/>
      <c r="EF71" s="180"/>
      <c r="EG71" s="180"/>
      <c r="EH71" s="180"/>
      <c r="EI71" s="182"/>
      <c r="EJ71" s="182"/>
      <c r="EK71" s="183"/>
      <c r="EL71" s="180"/>
      <c r="EM71" s="180"/>
      <c r="EN71" s="180"/>
      <c r="EO71" s="180"/>
      <c r="EP71" s="180"/>
      <c r="EQ71" s="180"/>
      <c r="ER71" s="180"/>
      <c r="ES71" s="182"/>
      <c r="ET71" s="182"/>
      <c r="EU71" s="183"/>
      <c r="EV71" s="180"/>
      <c r="EW71" s="180"/>
      <c r="EX71" s="180"/>
      <c r="EY71" s="180"/>
      <c r="EZ71" s="180"/>
      <c r="FA71" s="180"/>
      <c r="FB71" s="180"/>
      <c r="FC71" s="182"/>
      <c r="FD71" s="182"/>
      <c r="FE71" s="183"/>
      <c r="FF71" s="180"/>
      <c r="FG71" s="180"/>
      <c r="FH71" s="180"/>
      <c r="FI71" s="180"/>
      <c r="FJ71" s="180"/>
      <c r="FK71" s="180"/>
      <c r="FL71" s="180"/>
      <c r="FM71" s="182"/>
      <c r="FN71" s="182"/>
      <c r="FO71" s="183"/>
      <c r="FP71" s="180"/>
      <c r="FQ71" s="180"/>
      <c r="FR71" s="180"/>
      <c r="FS71" s="180"/>
      <c r="FT71" s="180"/>
      <c r="FU71" s="180"/>
      <c r="FV71" s="180"/>
      <c r="FW71" s="182"/>
      <c r="FX71" s="182"/>
      <c r="FY71" s="183"/>
      <c r="FZ71" s="180"/>
      <c r="GA71" s="180"/>
      <c r="GB71" s="180"/>
      <c r="GC71" s="180"/>
      <c r="GD71" s="180"/>
      <c r="GE71" s="180"/>
      <c r="GF71" s="180"/>
      <c r="GG71" s="182"/>
      <c r="GH71" s="182"/>
      <c r="GI71" s="183"/>
      <c r="GJ71" s="180"/>
      <c r="GK71" s="180"/>
      <c r="GL71" s="180"/>
      <c r="GM71" s="180"/>
      <c r="GN71" s="180"/>
      <c r="GO71" s="180"/>
      <c r="GP71" s="180"/>
      <c r="GQ71" s="182"/>
      <c r="GR71" s="182"/>
      <c r="GS71" s="183"/>
      <c r="GT71" s="180"/>
      <c r="GU71" s="180"/>
      <c r="GV71" s="180"/>
      <c r="GW71" s="180"/>
      <c r="GX71" s="180"/>
      <c r="GY71" s="180"/>
      <c r="GZ71" s="180"/>
      <c r="HA71" s="182"/>
      <c r="HB71" s="182"/>
      <c r="HC71" s="183"/>
      <c r="HD71" s="180"/>
      <c r="HE71" s="180"/>
      <c r="HF71" s="180"/>
      <c r="HG71" s="180"/>
      <c r="HH71" s="180"/>
      <c r="HI71" s="180"/>
      <c r="HJ71" s="180"/>
      <c r="HK71" s="182"/>
      <c r="HL71" s="182"/>
      <c r="HM71" s="183"/>
      <c r="HN71" s="180"/>
      <c r="HO71" s="180"/>
      <c r="HP71" s="180"/>
      <c r="HQ71" s="180"/>
      <c r="HR71" s="180"/>
      <c r="HS71" s="180"/>
      <c r="HT71" s="180"/>
      <c r="HU71" s="182"/>
      <c r="HV71" s="182"/>
      <c r="HW71" s="183"/>
      <c r="HX71" s="180"/>
      <c r="HY71" s="180"/>
      <c r="HZ71" s="180"/>
      <c r="IA71" s="180"/>
      <c r="IB71" s="180"/>
      <c r="IC71" s="180"/>
      <c r="ID71" s="180"/>
      <c r="IE71" s="182"/>
      <c r="IF71" s="182"/>
      <c r="IG71" s="183"/>
      <c r="IH71" s="180"/>
      <c r="II71" s="180"/>
      <c r="IJ71" s="180"/>
      <c r="IK71" s="180"/>
      <c r="IL71" s="180"/>
    </row>
    <row r="72" s="1" customFormat="1" ht="26.1" customHeight="1" spans="1:246">
      <c r="A72" s="97" t="s">
        <v>73</v>
      </c>
      <c r="B72" s="178">
        <v>26.68</v>
      </c>
      <c r="C72" s="178">
        <v>66.35</v>
      </c>
      <c r="D72" s="178">
        <v>0</v>
      </c>
      <c r="E72" s="105">
        <f t="shared" si="22"/>
        <v>93.03</v>
      </c>
      <c r="F72" s="105">
        <f t="shared" si="23"/>
        <v>93.03</v>
      </c>
      <c r="G72" s="180"/>
      <c r="H72" s="180"/>
      <c r="I72" s="182"/>
      <c r="J72" s="182"/>
      <c r="K72" s="183"/>
      <c r="L72" s="180"/>
      <c r="M72" s="180"/>
      <c r="N72" s="180"/>
      <c r="O72" s="180"/>
      <c r="P72" s="180"/>
      <c r="Q72" s="180"/>
      <c r="R72" s="180"/>
      <c r="S72" s="182"/>
      <c r="T72" s="182"/>
      <c r="U72" s="183"/>
      <c r="V72" s="180"/>
      <c r="W72" s="180"/>
      <c r="X72" s="180"/>
      <c r="Y72" s="180"/>
      <c r="Z72" s="180"/>
      <c r="AA72" s="180"/>
      <c r="AB72" s="180"/>
      <c r="AC72" s="182"/>
      <c r="AD72" s="182"/>
      <c r="AE72" s="183"/>
      <c r="AF72" s="180"/>
      <c r="AG72" s="180"/>
      <c r="AH72" s="180"/>
      <c r="AI72" s="180"/>
      <c r="AJ72" s="180"/>
      <c r="AK72" s="180"/>
      <c r="AL72" s="180"/>
      <c r="AM72" s="182"/>
      <c r="AN72" s="182"/>
      <c r="AO72" s="183"/>
      <c r="AP72" s="180"/>
      <c r="AQ72" s="180"/>
      <c r="AR72" s="180"/>
      <c r="AS72" s="180"/>
      <c r="AT72" s="180"/>
      <c r="AU72" s="180"/>
      <c r="AV72" s="180"/>
      <c r="AW72" s="182"/>
      <c r="AX72" s="182"/>
      <c r="AY72" s="183"/>
      <c r="AZ72" s="180"/>
      <c r="BA72" s="180"/>
      <c r="BB72" s="180"/>
      <c r="BC72" s="180"/>
      <c r="BD72" s="180"/>
      <c r="BE72" s="180"/>
      <c r="BF72" s="180"/>
      <c r="BG72" s="182"/>
      <c r="BH72" s="182"/>
      <c r="BI72" s="183"/>
      <c r="BJ72" s="180"/>
      <c r="BK72" s="180"/>
      <c r="BL72" s="180"/>
      <c r="BM72" s="180"/>
      <c r="BN72" s="180"/>
      <c r="BO72" s="180"/>
      <c r="BP72" s="180"/>
      <c r="BQ72" s="182"/>
      <c r="BR72" s="182"/>
      <c r="BS72" s="183"/>
      <c r="BT72" s="180"/>
      <c r="BU72" s="180"/>
      <c r="BV72" s="180"/>
      <c r="BW72" s="180"/>
      <c r="BX72" s="180"/>
      <c r="BY72" s="180"/>
      <c r="BZ72" s="180"/>
      <c r="CA72" s="182"/>
      <c r="CB72" s="182"/>
      <c r="CC72" s="183"/>
      <c r="CD72" s="180"/>
      <c r="CE72" s="180"/>
      <c r="CF72" s="180"/>
      <c r="CG72" s="180"/>
      <c r="CH72" s="180"/>
      <c r="CI72" s="180"/>
      <c r="CJ72" s="180"/>
      <c r="CK72" s="182"/>
      <c r="CL72" s="182"/>
      <c r="CM72" s="183"/>
      <c r="CN72" s="180"/>
      <c r="CO72" s="180"/>
      <c r="CP72" s="180"/>
      <c r="CQ72" s="180"/>
      <c r="CR72" s="180"/>
      <c r="CS72" s="180"/>
      <c r="CT72" s="180"/>
      <c r="CU72" s="182"/>
      <c r="CV72" s="182"/>
      <c r="CW72" s="183"/>
      <c r="CX72" s="180"/>
      <c r="CY72" s="180"/>
      <c r="CZ72" s="180"/>
      <c r="DA72" s="180"/>
      <c r="DB72" s="180"/>
      <c r="DC72" s="180"/>
      <c r="DD72" s="180"/>
      <c r="DE72" s="182"/>
      <c r="DF72" s="182"/>
      <c r="DG72" s="183"/>
      <c r="DH72" s="180"/>
      <c r="DI72" s="180"/>
      <c r="DJ72" s="180"/>
      <c r="DK72" s="180"/>
      <c r="DL72" s="180"/>
      <c r="DM72" s="180"/>
      <c r="DN72" s="180"/>
      <c r="DO72" s="182"/>
      <c r="DP72" s="182"/>
      <c r="DQ72" s="183"/>
      <c r="DR72" s="180"/>
      <c r="DS72" s="180"/>
      <c r="DT72" s="180"/>
      <c r="DU72" s="180"/>
      <c r="DV72" s="180"/>
      <c r="DW72" s="180"/>
      <c r="DX72" s="180"/>
      <c r="DY72" s="182"/>
      <c r="DZ72" s="182"/>
      <c r="EA72" s="183"/>
      <c r="EB72" s="180"/>
      <c r="EC72" s="180"/>
      <c r="ED72" s="180"/>
      <c r="EE72" s="180"/>
      <c r="EF72" s="180"/>
      <c r="EG72" s="180"/>
      <c r="EH72" s="180"/>
      <c r="EI72" s="182"/>
      <c r="EJ72" s="182"/>
      <c r="EK72" s="183"/>
      <c r="EL72" s="180"/>
      <c r="EM72" s="180"/>
      <c r="EN72" s="180"/>
      <c r="EO72" s="180"/>
      <c r="EP72" s="180"/>
      <c r="EQ72" s="180"/>
      <c r="ER72" s="180"/>
      <c r="ES72" s="182"/>
      <c r="ET72" s="182"/>
      <c r="EU72" s="183"/>
      <c r="EV72" s="180"/>
      <c r="EW72" s="180"/>
      <c r="EX72" s="180"/>
      <c r="EY72" s="180"/>
      <c r="EZ72" s="180"/>
      <c r="FA72" s="180"/>
      <c r="FB72" s="180"/>
      <c r="FC72" s="182"/>
      <c r="FD72" s="182"/>
      <c r="FE72" s="183"/>
      <c r="FF72" s="180"/>
      <c r="FG72" s="180"/>
      <c r="FH72" s="180"/>
      <c r="FI72" s="180"/>
      <c r="FJ72" s="180"/>
      <c r="FK72" s="180"/>
      <c r="FL72" s="180"/>
      <c r="FM72" s="182"/>
      <c r="FN72" s="182"/>
      <c r="FO72" s="183"/>
      <c r="FP72" s="180"/>
      <c r="FQ72" s="180"/>
      <c r="FR72" s="180"/>
      <c r="FS72" s="180"/>
      <c r="FT72" s="180"/>
      <c r="FU72" s="180"/>
      <c r="FV72" s="180"/>
      <c r="FW72" s="182"/>
      <c r="FX72" s="182"/>
      <c r="FY72" s="183"/>
      <c r="FZ72" s="180"/>
      <c r="GA72" s="180"/>
      <c r="GB72" s="180"/>
      <c r="GC72" s="180"/>
      <c r="GD72" s="180"/>
      <c r="GE72" s="180"/>
      <c r="GF72" s="180"/>
      <c r="GG72" s="182"/>
      <c r="GH72" s="182"/>
      <c r="GI72" s="183"/>
      <c r="GJ72" s="180"/>
      <c r="GK72" s="180"/>
      <c r="GL72" s="180"/>
      <c r="GM72" s="180"/>
      <c r="GN72" s="180"/>
      <c r="GO72" s="180"/>
      <c r="GP72" s="180"/>
      <c r="GQ72" s="182"/>
      <c r="GR72" s="182"/>
      <c r="GS72" s="183"/>
      <c r="GT72" s="180"/>
      <c r="GU72" s="180"/>
      <c r="GV72" s="180"/>
      <c r="GW72" s="180"/>
      <c r="GX72" s="180"/>
      <c r="GY72" s="180"/>
      <c r="GZ72" s="180"/>
      <c r="HA72" s="182"/>
      <c r="HB72" s="182"/>
      <c r="HC72" s="183"/>
      <c r="HD72" s="180"/>
      <c r="HE72" s="180"/>
      <c r="HF72" s="180"/>
      <c r="HG72" s="180"/>
      <c r="HH72" s="180"/>
      <c r="HI72" s="180"/>
      <c r="HJ72" s="180"/>
      <c r="HK72" s="182"/>
      <c r="HL72" s="182"/>
      <c r="HM72" s="183"/>
      <c r="HN72" s="180"/>
      <c r="HO72" s="180"/>
      <c r="HP72" s="180"/>
      <c r="HQ72" s="180"/>
      <c r="HR72" s="180"/>
      <c r="HS72" s="180"/>
      <c r="HT72" s="180"/>
      <c r="HU72" s="182"/>
      <c r="HV72" s="182"/>
      <c r="HW72" s="183"/>
      <c r="HX72" s="180"/>
      <c r="HY72" s="180"/>
      <c r="HZ72" s="180"/>
      <c r="IA72" s="180"/>
      <c r="IB72" s="180"/>
      <c r="IC72" s="180"/>
      <c r="ID72" s="180"/>
      <c r="IE72" s="182"/>
      <c r="IF72" s="182"/>
      <c r="IG72" s="183"/>
      <c r="IH72" s="180"/>
      <c r="II72" s="180"/>
      <c r="IJ72" s="180"/>
      <c r="IK72" s="180"/>
      <c r="IL72" s="180"/>
    </row>
    <row r="73" s="1" customFormat="1" ht="26.1" customHeight="1" spans="1:219">
      <c r="A73" s="181" t="s">
        <v>74</v>
      </c>
      <c r="B73" s="178">
        <v>4.66</v>
      </c>
      <c r="C73" s="178">
        <v>16.47</v>
      </c>
      <c r="D73" s="178">
        <v>0</v>
      </c>
      <c r="E73" s="105">
        <f t="shared" si="22"/>
        <v>21.13</v>
      </c>
      <c r="F73" s="105">
        <f t="shared" si="23"/>
        <v>21.13</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row>
    <row r="74" s="1" customFormat="1" ht="26.1" customHeight="1" spans="1:219">
      <c r="A74" s="92" t="s">
        <v>75</v>
      </c>
      <c r="B74" s="175">
        <f>SUM(B75,B78:B81)</f>
        <v>92.83</v>
      </c>
      <c r="C74" s="175">
        <f>SUM(C75,C78:C81)</f>
        <v>373.86</v>
      </c>
      <c r="D74" s="175">
        <f>SUM(D75,D78:D81)</f>
        <v>3.19</v>
      </c>
      <c r="E74" s="175">
        <f>SUM(E75,E78:E81)</f>
        <v>469.88</v>
      </c>
      <c r="F74" s="175">
        <f>SUM(F75,F78:F81)</f>
        <v>469.88</v>
      </c>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row>
    <row r="75" s="1" customFormat="1" ht="26.1" customHeight="1" spans="1:219">
      <c r="A75" s="97" t="s">
        <v>76</v>
      </c>
      <c r="B75" s="178">
        <f>SUM(B76:B77)</f>
        <v>5.86</v>
      </c>
      <c r="C75" s="178">
        <f>SUM(C76:C77)</f>
        <v>31.09</v>
      </c>
      <c r="D75" s="178">
        <f>SUM(D76:D77)</f>
        <v>2.66</v>
      </c>
      <c r="E75" s="178">
        <f>SUM(E76:E77)</f>
        <v>39.61</v>
      </c>
      <c r="F75" s="178">
        <f>SUM(F76:F77)</f>
        <v>39.61</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row>
    <row r="76" s="1" customFormat="1" ht="26.1" customHeight="1" spans="1:219">
      <c r="A76" s="124" t="s">
        <v>77</v>
      </c>
      <c r="B76" s="178">
        <v>5.86</v>
      </c>
      <c r="C76" s="178">
        <v>29.1</v>
      </c>
      <c r="D76" s="178">
        <v>2.66</v>
      </c>
      <c r="E76" s="105">
        <f t="shared" ref="E76:E81" si="24">SUM(B76:D76)</f>
        <v>37.62</v>
      </c>
      <c r="F76" s="105">
        <f t="shared" ref="F76:F81" si="25">E76</f>
        <v>37.62</v>
      </c>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row>
    <row r="77" s="1" customFormat="1" ht="26.1" customHeight="1" spans="1:246">
      <c r="A77" s="124" t="s">
        <v>78</v>
      </c>
      <c r="B77" s="178">
        <v>0</v>
      </c>
      <c r="C77" s="178">
        <v>1.99</v>
      </c>
      <c r="D77" s="178">
        <v>0</v>
      </c>
      <c r="E77" s="105">
        <f t="shared" si="24"/>
        <v>1.99</v>
      </c>
      <c r="F77" s="105">
        <f t="shared" si="25"/>
        <v>1.99</v>
      </c>
      <c r="G77" s="180"/>
      <c r="H77" s="180"/>
      <c r="I77" s="182"/>
      <c r="J77" s="182"/>
      <c r="K77" s="183"/>
      <c r="L77" s="180"/>
      <c r="M77" s="180"/>
      <c r="N77" s="180"/>
      <c r="O77" s="180"/>
      <c r="P77" s="180"/>
      <c r="Q77" s="180"/>
      <c r="R77" s="180"/>
      <c r="S77" s="182"/>
      <c r="T77" s="182"/>
      <c r="U77" s="183"/>
      <c r="V77" s="180"/>
      <c r="W77" s="180"/>
      <c r="X77" s="180"/>
      <c r="Y77" s="180"/>
      <c r="Z77" s="180"/>
      <c r="AA77" s="180"/>
      <c r="AB77" s="180"/>
      <c r="AC77" s="182"/>
      <c r="AD77" s="182"/>
      <c r="AE77" s="183"/>
      <c r="AF77" s="180"/>
      <c r="AG77" s="180"/>
      <c r="AH77" s="180"/>
      <c r="AI77" s="180"/>
      <c r="AJ77" s="180"/>
      <c r="AK77" s="180"/>
      <c r="AL77" s="180"/>
      <c r="AM77" s="182"/>
      <c r="AN77" s="182"/>
      <c r="AO77" s="183"/>
      <c r="AP77" s="180"/>
      <c r="AQ77" s="180"/>
      <c r="AR77" s="180"/>
      <c r="AS77" s="180"/>
      <c r="AT77" s="180"/>
      <c r="AU77" s="180"/>
      <c r="AV77" s="180"/>
      <c r="AW77" s="182"/>
      <c r="AX77" s="182"/>
      <c r="AY77" s="183"/>
      <c r="AZ77" s="180"/>
      <c r="BA77" s="180"/>
      <c r="BB77" s="180"/>
      <c r="BC77" s="180"/>
      <c r="BD77" s="180"/>
      <c r="BE77" s="180"/>
      <c r="BF77" s="180"/>
      <c r="BG77" s="182"/>
      <c r="BH77" s="182"/>
      <c r="BI77" s="183"/>
      <c r="BJ77" s="180"/>
      <c r="BK77" s="180"/>
      <c r="BL77" s="180"/>
      <c r="BM77" s="180"/>
      <c r="BN77" s="180"/>
      <c r="BO77" s="180"/>
      <c r="BP77" s="180"/>
      <c r="BQ77" s="182"/>
      <c r="BR77" s="182"/>
      <c r="BS77" s="183"/>
      <c r="BT77" s="180"/>
      <c r="BU77" s="180"/>
      <c r="BV77" s="180"/>
      <c r="BW77" s="180"/>
      <c r="BX77" s="180"/>
      <c r="BY77" s="180"/>
      <c r="BZ77" s="180"/>
      <c r="CA77" s="182"/>
      <c r="CB77" s="182"/>
      <c r="CC77" s="183"/>
      <c r="CD77" s="180"/>
      <c r="CE77" s="180"/>
      <c r="CF77" s="180"/>
      <c r="CG77" s="180"/>
      <c r="CH77" s="180"/>
      <c r="CI77" s="180"/>
      <c r="CJ77" s="180"/>
      <c r="CK77" s="182"/>
      <c r="CL77" s="182"/>
      <c r="CM77" s="183"/>
      <c r="CN77" s="180"/>
      <c r="CO77" s="180"/>
      <c r="CP77" s="180"/>
      <c r="CQ77" s="180"/>
      <c r="CR77" s="180"/>
      <c r="CS77" s="180"/>
      <c r="CT77" s="180"/>
      <c r="CU77" s="182"/>
      <c r="CV77" s="182"/>
      <c r="CW77" s="183"/>
      <c r="CX77" s="180"/>
      <c r="CY77" s="180"/>
      <c r="CZ77" s="180"/>
      <c r="DA77" s="180"/>
      <c r="DB77" s="180"/>
      <c r="DC77" s="180"/>
      <c r="DD77" s="180"/>
      <c r="DE77" s="182"/>
      <c r="DF77" s="182"/>
      <c r="DG77" s="183"/>
      <c r="DH77" s="180"/>
      <c r="DI77" s="180"/>
      <c r="DJ77" s="180"/>
      <c r="DK77" s="180"/>
      <c r="DL77" s="180"/>
      <c r="DM77" s="180"/>
      <c r="DN77" s="180"/>
      <c r="DO77" s="182"/>
      <c r="DP77" s="182"/>
      <c r="DQ77" s="183"/>
      <c r="DR77" s="180"/>
      <c r="DS77" s="180"/>
      <c r="DT77" s="180"/>
      <c r="DU77" s="180"/>
      <c r="DV77" s="180"/>
      <c r="DW77" s="180"/>
      <c r="DX77" s="180"/>
      <c r="DY77" s="182"/>
      <c r="DZ77" s="182"/>
      <c r="EA77" s="183"/>
      <c r="EB77" s="180"/>
      <c r="EC77" s="180"/>
      <c r="ED77" s="180"/>
      <c r="EE77" s="180"/>
      <c r="EF77" s="180"/>
      <c r="EG77" s="180"/>
      <c r="EH77" s="180"/>
      <c r="EI77" s="182"/>
      <c r="EJ77" s="182"/>
      <c r="EK77" s="183"/>
      <c r="EL77" s="180"/>
      <c r="EM77" s="180"/>
      <c r="EN77" s="180"/>
      <c r="EO77" s="180"/>
      <c r="EP77" s="180"/>
      <c r="EQ77" s="180"/>
      <c r="ER77" s="180"/>
      <c r="ES77" s="182"/>
      <c r="ET77" s="182"/>
      <c r="EU77" s="183"/>
      <c r="EV77" s="180"/>
      <c r="EW77" s="180"/>
      <c r="EX77" s="180"/>
      <c r="EY77" s="180"/>
      <c r="EZ77" s="180"/>
      <c r="FA77" s="180"/>
      <c r="FB77" s="180"/>
      <c r="FC77" s="182"/>
      <c r="FD77" s="182"/>
      <c r="FE77" s="183"/>
      <c r="FF77" s="180"/>
      <c r="FG77" s="180"/>
      <c r="FH77" s="180"/>
      <c r="FI77" s="180"/>
      <c r="FJ77" s="180"/>
      <c r="FK77" s="180"/>
      <c r="FL77" s="180"/>
      <c r="FM77" s="182"/>
      <c r="FN77" s="182"/>
      <c r="FO77" s="183"/>
      <c r="FP77" s="180"/>
      <c r="FQ77" s="180"/>
      <c r="FR77" s="180"/>
      <c r="FS77" s="180"/>
      <c r="FT77" s="180"/>
      <c r="FU77" s="180"/>
      <c r="FV77" s="180"/>
      <c r="FW77" s="182"/>
      <c r="FX77" s="182"/>
      <c r="FY77" s="183"/>
      <c r="FZ77" s="180"/>
      <c r="GA77" s="180"/>
      <c r="GB77" s="180"/>
      <c r="GC77" s="180"/>
      <c r="GD77" s="180"/>
      <c r="GE77" s="180"/>
      <c r="GF77" s="180"/>
      <c r="GG77" s="182"/>
      <c r="GH77" s="182"/>
      <c r="GI77" s="183"/>
      <c r="GJ77" s="180"/>
      <c r="GK77" s="180"/>
      <c r="GL77" s="180"/>
      <c r="GM77" s="180"/>
      <c r="GN77" s="180"/>
      <c r="GO77" s="180"/>
      <c r="GP77" s="180"/>
      <c r="GQ77" s="182"/>
      <c r="GR77" s="182"/>
      <c r="GS77" s="183"/>
      <c r="GT77" s="180"/>
      <c r="GU77" s="180"/>
      <c r="GV77" s="180"/>
      <c r="GW77" s="180"/>
      <c r="GX77" s="180"/>
      <c r="GY77" s="180"/>
      <c r="GZ77" s="180"/>
      <c r="HA77" s="182"/>
      <c r="HB77" s="182"/>
      <c r="HC77" s="183"/>
      <c r="HD77" s="180"/>
      <c r="HE77" s="180"/>
      <c r="HF77" s="180"/>
      <c r="HG77" s="180"/>
      <c r="HH77" s="180"/>
      <c r="HI77" s="180"/>
      <c r="HJ77" s="180"/>
      <c r="HK77" s="182"/>
      <c r="HL77" s="182"/>
      <c r="HM77" s="183"/>
      <c r="HN77" s="180"/>
      <c r="HO77" s="180"/>
      <c r="HP77" s="180"/>
      <c r="HQ77" s="180"/>
      <c r="HR77" s="180"/>
      <c r="HS77" s="180"/>
      <c r="HT77" s="180"/>
      <c r="HU77" s="182"/>
      <c r="HV77" s="182"/>
      <c r="HW77" s="183"/>
      <c r="HX77" s="180"/>
      <c r="HY77" s="180"/>
      <c r="HZ77" s="180"/>
      <c r="IA77" s="180"/>
      <c r="IB77" s="180"/>
      <c r="IC77" s="180"/>
      <c r="ID77" s="180"/>
      <c r="IE77" s="182"/>
      <c r="IF77" s="182"/>
      <c r="IG77" s="183"/>
      <c r="IH77" s="180"/>
      <c r="II77" s="180"/>
      <c r="IJ77" s="180"/>
      <c r="IK77" s="180"/>
      <c r="IL77" s="180"/>
    </row>
    <row r="78" s="1" customFormat="1" ht="26.1" customHeight="1" spans="1:246">
      <c r="A78" s="97" t="s">
        <v>79</v>
      </c>
      <c r="B78" s="178">
        <v>29.14</v>
      </c>
      <c r="C78" s="178">
        <v>117.1</v>
      </c>
      <c r="D78" s="178">
        <v>0</v>
      </c>
      <c r="E78" s="105">
        <f t="shared" si="24"/>
        <v>146.24</v>
      </c>
      <c r="F78" s="105">
        <f t="shared" si="25"/>
        <v>146.24</v>
      </c>
      <c r="G78" s="180"/>
      <c r="H78" s="180"/>
      <c r="I78" s="182"/>
      <c r="J78" s="182"/>
      <c r="K78" s="183"/>
      <c r="L78" s="180"/>
      <c r="M78" s="180"/>
      <c r="N78" s="180"/>
      <c r="O78" s="180"/>
      <c r="P78" s="180"/>
      <c r="Q78" s="180"/>
      <c r="R78" s="180"/>
      <c r="S78" s="182"/>
      <c r="T78" s="182"/>
      <c r="U78" s="183"/>
      <c r="V78" s="180"/>
      <c r="W78" s="180"/>
      <c r="X78" s="180"/>
      <c r="Y78" s="180"/>
      <c r="Z78" s="180"/>
      <c r="AA78" s="180"/>
      <c r="AB78" s="180"/>
      <c r="AC78" s="182"/>
      <c r="AD78" s="182"/>
      <c r="AE78" s="183"/>
      <c r="AF78" s="180"/>
      <c r="AG78" s="180"/>
      <c r="AH78" s="180"/>
      <c r="AI78" s="180"/>
      <c r="AJ78" s="180"/>
      <c r="AK78" s="180"/>
      <c r="AL78" s="180"/>
      <c r="AM78" s="182"/>
      <c r="AN78" s="182"/>
      <c r="AO78" s="183"/>
      <c r="AP78" s="180"/>
      <c r="AQ78" s="180"/>
      <c r="AR78" s="180"/>
      <c r="AS78" s="180"/>
      <c r="AT78" s="180"/>
      <c r="AU78" s="180"/>
      <c r="AV78" s="180"/>
      <c r="AW78" s="182"/>
      <c r="AX78" s="182"/>
      <c r="AY78" s="183"/>
      <c r="AZ78" s="180"/>
      <c r="BA78" s="180"/>
      <c r="BB78" s="180"/>
      <c r="BC78" s="180"/>
      <c r="BD78" s="180"/>
      <c r="BE78" s="180"/>
      <c r="BF78" s="180"/>
      <c r="BG78" s="182"/>
      <c r="BH78" s="182"/>
      <c r="BI78" s="183"/>
      <c r="BJ78" s="180"/>
      <c r="BK78" s="180"/>
      <c r="BL78" s="180"/>
      <c r="BM78" s="180"/>
      <c r="BN78" s="180"/>
      <c r="BO78" s="180"/>
      <c r="BP78" s="180"/>
      <c r="BQ78" s="182"/>
      <c r="BR78" s="182"/>
      <c r="BS78" s="183"/>
      <c r="BT78" s="180"/>
      <c r="BU78" s="180"/>
      <c r="BV78" s="180"/>
      <c r="BW78" s="180"/>
      <c r="BX78" s="180"/>
      <c r="BY78" s="180"/>
      <c r="BZ78" s="180"/>
      <c r="CA78" s="182"/>
      <c r="CB78" s="182"/>
      <c r="CC78" s="183"/>
      <c r="CD78" s="180"/>
      <c r="CE78" s="180"/>
      <c r="CF78" s="180"/>
      <c r="CG78" s="180"/>
      <c r="CH78" s="180"/>
      <c r="CI78" s="180"/>
      <c r="CJ78" s="180"/>
      <c r="CK78" s="182"/>
      <c r="CL78" s="182"/>
      <c r="CM78" s="183"/>
      <c r="CN78" s="180"/>
      <c r="CO78" s="180"/>
      <c r="CP78" s="180"/>
      <c r="CQ78" s="180"/>
      <c r="CR78" s="180"/>
      <c r="CS78" s="180"/>
      <c r="CT78" s="180"/>
      <c r="CU78" s="182"/>
      <c r="CV78" s="182"/>
      <c r="CW78" s="183"/>
      <c r="CX78" s="180"/>
      <c r="CY78" s="180"/>
      <c r="CZ78" s="180"/>
      <c r="DA78" s="180"/>
      <c r="DB78" s="180"/>
      <c r="DC78" s="180"/>
      <c r="DD78" s="180"/>
      <c r="DE78" s="182"/>
      <c r="DF78" s="182"/>
      <c r="DG78" s="183"/>
      <c r="DH78" s="180"/>
      <c r="DI78" s="180"/>
      <c r="DJ78" s="180"/>
      <c r="DK78" s="180"/>
      <c r="DL78" s="180"/>
      <c r="DM78" s="180"/>
      <c r="DN78" s="180"/>
      <c r="DO78" s="182"/>
      <c r="DP78" s="182"/>
      <c r="DQ78" s="183"/>
      <c r="DR78" s="180"/>
      <c r="DS78" s="180"/>
      <c r="DT78" s="180"/>
      <c r="DU78" s="180"/>
      <c r="DV78" s="180"/>
      <c r="DW78" s="180"/>
      <c r="DX78" s="180"/>
      <c r="DY78" s="182"/>
      <c r="DZ78" s="182"/>
      <c r="EA78" s="183"/>
      <c r="EB78" s="180"/>
      <c r="EC78" s="180"/>
      <c r="ED78" s="180"/>
      <c r="EE78" s="180"/>
      <c r="EF78" s="180"/>
      <c r="EG78" s="180"/>
      <c r="EH78" s="180"/>
      <c r="EI78" s="182"/>
      <c r="EJ78" s="182"/>
      <c r="EK78" s="183"/>
      <c r="EL78" s="180"/>
      <c r="EM78" s="180"/>
      <c r="EN78" s="180"/>
      <c r="EO78" s="180"/>
      <c r="EP78" s="180"/>
      <c r="EQ78" s="180"/>
      <c r="ER78" s="180"/>
      <c r="ES78" s="182"/>
      <c r="ET78" s="182"/>
      <c r="EU78" s="183"/>
      <c r="EV78" s="180"/>
      <c r="EW78" s="180"/>
      <c r="EX78" s="180"/>
      <c r="EY78" s="180"/>
      <c r="EZ78" s="180"/>
      <c r="FA78" s="180"/>
      <c r="FB78" s="180"/>
      <c r="FC78" s="182"/>
      <c r="FD78" s="182"/>
      <c r="FE78" s="183"/>
      <c r="FF78" s="180"/>
      <c r="FG78" s="180"/>
      <c r="FH78" s="180"/>
      <c r="FI78" s="180"/>
      <c r="FJ78" s="180"/>
      <c r="FK78" s="180"/>
      <c r="FL78" s="180"/>
      <c r="FM78" s="182"/>
      <c r="FN78" s="182"/>
      <c r="FO78" s="183"/>
      <c r="FP78" s="180"/>
      <c r="FQ78" s="180"/>
      <c r="FR78" s="180"/>
      <c r="FS78" s="180"/>
      <c r="FT78" s="180"/>
      <c r="FU78" s="180"/>
      <c r="FV78" s="180"/>
      <c r="FW78" s="182"/>
      <c r="FX78" s="182"/>
      <c r="FY78" s="183"/>
      <c r="FZ78" s="180"/>
      <c r="GA78" s="180"/>
      <c r="GB78" s="180"/>
      <c r="GC78" s="180"/>
      <c r="GD78" s="180"/>
      <c r="GE78" s="180"/>
      <c r="GF78" s="180"/>
      <c r="GG78" s="182"/>
      <c r="GH78" s="182"/>
      <c r="GI78" s="183"/>
      <c r="GJ78" s="180"/>
      <c r="GK78" s="180"/>
      <c r="GL78" s="180"/>
      <c r="GM78" s="180"/>
      <c r="GN78" s="180"/>
      <c r="GO78" s="180"/>
      <c r="GP78" s="180"/>
      <c r="GQ78" s="182"/>
      <c r="GR78" s="182"/>
      <c r="GS78" s="183"/>
      <c r="GT78" s="180"/>
      <c r="GU78" s="180"/>
      <c r="GV78" s="180"/>
      <c r="GW78" s="180"/>
      <c r="GX78" s="180"/>
      <c r="GY78" s="180"/>
      <c r="GZ78" s="180"/>
      <c r="HA78" s="182"/>
      <c r="HB78" s="182"/>
      <c r="HC78" s="183"/>
      <c r="HD78" s="180"/>
      <c r="HE78" s="180"/>
      <c r="HF78" s="180"/>
      <c r="HG78" s="180"/>
      <c r="HH78" s="180"/>
      <c r="HI78" s="180"/>
      <c r="HJ78" s="180"/>
      <c r="HK78" s="182"/>
      <c r="HL78" s="182"/>
      <c r="HM78" s="183"/>
      <c r="HN78" s="180"/>
      <c r="HO78" s="180"/>
      <c r="HP78" s="180"/>
      <c r="HQ78" s="180"/>
      <c r="HR78" s="180"/>
      <c r="HS78" s="180"/>
      <c r="HT78" s="180"/>
      <c r="HU78" s="182"/>
      <c r="HV78" s="182"/>
      <c r="HW78" s="183"/>
      <c r="HX78" s="180"/>
      <c r="HY78" s="180"/>
      <c r="HZ78" s="180"/>
      <c r="IA78" s="180"/>
      <c r="IB78" s="180"/>
      <c r="IC78" s="180"/>
      <c r="ID78" s="180"/>
      <c r="IE78" s="182"/>
      <c r="IF78" s="182"/>
      <c r="IG78" s="183"/>
      <c r="IH78" s="180"/>
      <c r="II78" s="180"/>
      <c r="IJ78" s="180"/>
      <c r="IK78" s="180"/>
      <c r="IL78" s="180"/>
    </row>
    <row r="79" s="1" customFormat="1" ht="26.1" customHeight="1" spans="1:219">
      <c r="A79" s="181" t="s">
        <v>80</v>
      </c>
      <c r="B79" s="178">
        <v>53.01</v>
      </c>
      <c r="C79" s="178">
        <v>195.08</v>
      </c>
      <c r="D79" s="178">
        <v>0.18</v>
      </c>
      <c r="E79" s="105">
        <f t="shared" si="24"/>
        <v>248.27</v>
      </c>
      <c r="F79" s="105">
        <f t="shared" si="25"/>
        <v>248.27</v>
      </c>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row>
    <row r="80" s="1" customFormat="1" ht="26.1" customHeight="1" spans="1:219">
      <c r="A80" s="97" t="s">
        <v>81</v>
      </c>
      <c r="B80" s="178">
        <v>2.41</v>
      </c>
      <c r="C80" s="178">
        <v>20.33</v>
      </c>
      <c r="D80" s="178">
        <v>0.35</v>
      </c>
      <c r="E80" s="105">
        <f t="shared" si="24"/>
        <v>23.09</v>
      </c>
      <c r="F80" s="105">
        <f t="shared" si="25"/>
        <v>23.09</v>
      </c>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row>
    <row r="81" s="1" customFormat="1" ht="26.1" customHeight="1" spans="1:219">
      <c r="A81" s="97" t="s">
        <v>82</v>
      </c>
      <c r="B81" s="178">
        <v>2.41</v>
      </c>
      <c r="C81" s="178">
        <v>10.26</v>
      </c>
      <c r="D81" s="178">
        <v>0</v>
      </c>
      <c r="E81" s="105">
        <f t="shared" si="24"/>
        <v>12.67</v>
      </c>
      <c r="F81" s="105">
        <f t="shared" si="25"/>
        <v>12.67</v>
      </c>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row>
    <row r="82" s="1" customFormat="1" ht="26.1" customHeight="1" spans="1:219">
      <c r="A82" s="92" t="s">
        <v>83</v>
      </c>
      <c r="B82" s="175">
        <f>SUM(B83,B86:B87)</f>
        <v>41.92</v>
      </c>
      <c r="C82" s="175">
        <f>SUM(C83,C86:C87)</f>
        <v>135.51</v>
      </c>
      <c r="D82" s="175">
        <f>SUM(D83,D86:D87)</f>
        <v>0.36</v>
      </c>
      <c r="E82" s="175">
        <f>SUM(E83,E86:E87)</f>
        <v>177.79</v>
      </c>
      <c r="F82" s="175">
        <f>SUM(F83,F86:F87)</f>
        <v>177.79</v>
      </c>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row>
    <row r="83" ht="26.1" customHeight="1" spans="1:6">
      <c r="A83" s="178" t="s">
        <v>84</v>
      </c>
      <c r="B83" s="178">
        <f>SUM(B84:B85)</f>
        <v>0</v>
      </c>
      <c r="C83" s="178">
        <f>SUM(C84:C85)</f>
        <v>0</v>
      </c>
      <c r="D83" s="178">
        <f>SUM(D84:D85)</f>
        <v>0</v>
      </c>
      <c r="E83" s="178">
        <f>SUM(E84:E85)</f>
        <v>0</v>
      </c>
      <c r="F83" s="178">
        <f>SUM(F84:F85)</f>
        <v>0</v>
      </c>
    </row>
    <row r="84" ht="26.1" customHeight="1" spans="1:6">
      <c r="A84" s="124" t="s">
        <v>85</v>
      </c>
      <c r="B84" s="178">
        <v>0</v>
      </c>
      <c r="C84" s="178">
        <v>0</v>
      </c>
      <c r="D84" s="178">
        <v>0</v>
      </c>
      <c r="E84" s="105">
        <f t="shared" ref="E84:E87" si="26">SUM(B84:D84)</f>
        <v>0</v>
      </c>
      <c r="F84" s="105">
        <f t="shared" ref="F84:F87" si="27">E84</f>
        <v>0</v>
      </c>
    </row>
    <row r="85" ht="26.1" customHeight="1" spans="1:246">
      <c r="A85" s="124" t="s">
        <v>86</v>
      </c>
      <c r="B85" s="178">
        <v>0</v>
      </c>
      <c r="C85" s="178">
        <v>0</v>
      </c>
      <c r="D85" s="178">
        <v>0</v>
      </c>
      <c r="E85" s="105">
        <f t="shared" si="26"/>
        <v>0</v>
      </c>
      <c r="F85" s="105">
        <f t="shared" si="27"/>
        <v>0</v>
      </c>
      <c r="G85" s="180"/>
      <c r="H85" s="180"/>
      <c r="I85" s="182"/>
      <c r="J85" s="182"/>
      <c r="K85" s="183"/>
      <c r="L85" s="180"/>
      <c r="M85" s="180"/>
      <c r="N85" s="180"/>
      <c r="O85" s="180"/>
      <c r="P85" s="180"/>
      <c r="Q85" s="180"/>
      <c r="R85" s="180"/>
      <c r="S85" s="182"/>
      <c r="T85" s="182"/>
      <c r="U85" s="183"/>
      <c r="V85" s="180"/>
      <c r="W85" s="180"/>
      <c r="X85" s="180"/>
      <c r="Y85" s="180"/>
      <c r="Z85" s="180"/>
      <c r="AA85" s="180"/>
      <c r="AB85" s="180"/>
      <c r="AC85" s="182"/>
      <c r="AD85" s="182"/>
      <c r="AE85" s="183"/>
      <c r="AF85" s="180"/>
      <c r="AG85" s="180"/>
      <c r="AH85" s="180"/>
      <c r="AI85" s="180"/>
      <c r="AJ85" s="180"/>
      <c r="AK85" s="180"/>
      <c r="AL85" s="180"/>
      <c r="AM85" s="182"/>
      <c r="AN85" s="182"/>
      <c r="AO85" s="183"/>
      <c r="AP85" s="180"/>
      <c r="AQ85" s="180"/>
      <c r="AR85" s="180"/>
      <c r="AS85" s="180"/>
      <c r="AT85" s="180"/>
      <c r="AU85" s="180"/>
      <c r="AV85" s="180"/>
      <c r="AW85" s="182"/>
      <c r="AX85" s="182"/>
      <c r="AY85" s="183"/>
      <c r="AZ85" s="180"/>
      <c r="BA85" s="180"/>
      <c r="BB85" s="180"/>
      <c r="BC85" s="180"/>
      <c r="BD85" s="180"/>
      <c r="BE85" s="180"/>
      <c r="BF85" s="180"/>
      <c r="BG85" s="182"/>
      <c r="BH85" s="182"/>
      <c r="BI85" s="183"/>
      <c r="BJ85" s="180"/>
      <c r="BK85" s="180"/>
      <c r="BL85" s="180"/>
      <c r="BM85" s="180"/>
      <c r="BN85" s="180"/>
      <c r="BO85" s="180"/>
      <c r="BP85" s="180"/>
      <c r="BQ85" s="182"/>
      <c r="BR85" s="182"/>
      <c r="BS85" s="183"/>
      <c r="BT85" s="180"/>
      <c r="BU85" s="180"/>
      <c r="BV85" s="180"/>
      <c r="BW85" s="180"/>
      <c r="BX85" s="180"/>
      <c r="BY85" s="180"/>
      <c r="BZ85" s="180"/>
      <c r="CA85" s="182"/>
      <c r="CB85" s="182"/>
      <c r="CC85" s="183"/>
      <c r="CD85" s="180"/>
      <c r="CE85" s="180"/>
      <c r="CF85" s="180"/>
      <c r="CG85" s="180"/>
      <c r="CH85" s="180"/>
      <c r="CI85" s="180"/>
      <c r="CJ85" s="180"/>
      <c r="CK85" s="182"/>
      <c r="CL85" s="182"/>
      <c r="CM85" s="183"/>
      <c r="CN85" s="180"/>
      <c r="CO85" s="180"/>
      <c r="CP85" s="180"/>
      <c r="CQ85" s="180"/>
      <c r="CR85" s="180"/>
      <c r="CS85" s="180"/>
      <c r="CT85" s="180"/>
      <c r="CU85" s="182"/>
      <c r="CV85" s="182"/>
      <c r="CW85" s="183"/>
      <c r="CX85" s="180"/>
      <c r="CY85" s="180"/>
      <c r="CZ85" s="180"/>
      <c r="DA85" s="180"/>
      <c r="DB85" s="180"/>
      <c r="DC85" s="180"/>
      <c r="DD85" s="180"/>
      <c r="DE85" s="182"/>
      <c r="DF85" s="182"/>
      <c r="DG85" s="183"/>
      <c r="DH85" s="180"/>
      <c r="DI85" s="180"/>
      <c r="DJ85" s="180"/>
      <c r="DK85" s="180"/>
      <c r="DL85" s="180"/>
      <c r="DM85" s="180"/>
      <c r="DN85" s="180"/>
      <c r="DO85" s="182"/>
      <c r="DP85" s="182"/>
      <c r="DQ85" s="183"/>
      <c r="DR85" s="180"/>
      <c r="DS85" s="180"/>
      <c r="DT85" s="180"/>
      <c r="DU85" s="180"/>
      <c r="DV85" s="180"/>
      <c r="DW85" s="180"/>
      <c r="DX85" s="180"/>
      <c r="DY85" s="182"/>
      <c r="DZ85" s="182"/>
      <c r="EA85" s="183"/>
      <c r="EB85" s="180"/>
      <c r="EC85" s="180"/>
      <c r="ED85" s="180"/>
      <c r="EE85" s="180"/>
      <c r="EF85" s="180"/>
      <c r="EG85" s="180"/>
      <c r="EH85" s="180"/>
      <c r="EI85" s="182"/>
      <c r="EJ85" s="182"/>
      <c r="EK85" s="183"/>
      <c r="EL85" s="180"/>
      <c r="EM85" s="180"/>
      <c r="EN85" s="180"/>
      <c r="EO85" s="180"/>
      <c r="EP85" s="180"/>
      <c r="EQ85" s="180"/>
      <c r="ER85" s="180"/>
      <c r="ES85" s="182"/>
      <c r="ET85" s="182"/>
      <c r="EU85" s="183"/>
      <c r="EV85" s="180"/>
      <c r="EW85" s="180"/>
      <c r="EX85" s="180"/>
      <c r="EY85" s="180"/>
      <c r="EZ85" s="180"/>
      <c r="FA85" s="180"/>
      <c r="FB85" s="180"/>
      <c r="FC85" s="182"/>
      <c r="FD85" s="182"/>
      <c r="FE85" s="183"/>
      <c r="FF85" s="180"/>
      <c r="FG85" s="180"/>
      <c r="FH85" s="180"/>
      <c r="FI85" s="180"/>
      <c r="FJ85" s="180"/>
      <c r="FK85" s="180"/>
      <c r="FL85" s="180"/>
      <c r="FM85" s="182"/>
      <c r="FN85" s="182"/>
      <c r="FO85" s="183"/>
      <c r="FP85" s="180"/>
      <c r="FQ85" s="180"/>
      <c r="FR85" s="180"/>
      <c r="FS85" s="180"/>
      <c r="FT85" s="180"/>
      <c r="FU85" s="180"/>
      <c r="FV85" s="180"/>
      <c r="FW85" s="182"/>
      <c r="FX85" s="182"/>
      <c r="FY85" s="183"/>
      <c r="FZ85" s="180"/>
      <c r="GA85" s="180"/>
      <c r="GB85" s="180"/>
      <c r="GC85" s="180"/>
      <c r="GD85" s="180"/>
      <c r="GE85" s="180"/>
      <c r="GF85" s="180"/>
      <c r="GG85" s="182"/>
      <c r="GH85" s="182"/>
      <c r="GI85" s="183"/>
      <c r="GJ85" s="180"/>
      <c r="GK85" s="180"/>
      <c r="GL85" s="180"/>
      <c r="GM85" s="180"/>
      <c r="GN85" s="180"/>
      <c r="GO85" s="180"/>
      <c r="GP85" s="180"/>
      <c r="GQ85" s="182"/>
      <c r="GR85" s="182"/>
      <c r="GS85" s="183"/>
      <c r="GT85" s="180"/>
      <c r="GU85" s="180"/>
      <c r="GV85" s="180"/>
      <c r="GW85" s="180"/>
      <c r="GX85" s="180"/>
      <c r="GY85" s="180"/>
      <c r="GZ85" s="180"/>
      <c r="HA85" s="182"/>
      <c r="HB85" s="182"/>
      <c r="HC85" s="183"/>
      <c r="HD85" s="180"/>
      <c r="HE85" s="180"/>
      <c r="HF85" s="180"/>
      <c r="HG85" s="180"/>
      <c r="HH85" s="180"/>
      <c r="HI85" s="180"/>
      <c r="HJ85" s="180"/>
      <c r="HK85" s="182"/>
      <c r="HL85" s="182"/>
      <c r="HM85" s="183"/>
      <c r="HN85" s="180"/>
      <c r="HO85" s="180"/>
      <c r="HP85" s="180"/>
      <c r="HQ85" s="180"/>
      <c r="HR85" s="180"/>
      <c r="HS85" s="180"/>
      <c r="HT85" s="180"/>
      <c r="HU85" s="182"/>
      <c r="HV85" s="182"/>
      <c r="HW85" s="183"/>
      <c r="HX85" s="180"/>
      <c r="HY85" s="180"/>
      <c r="HZ85" s="180"/>
      <c r="IA85" s="180"/>
      <c r="IB85" s="180"/>
      <c r="IC85" s="180"/>
      <c r="ID85" s="180"/>
      <c r="IE85" s="182"/>
      <c r="IF85" s="182"/>
      <c r="IG85" s="183"/>
      <c r="IH85" s="180"/>
      <c r="II85" s="180"/>
      <c r="IJ85" s="180"/>
      <c r="IK85" s="180"/>
      <c r="IL85" s="180"/>
    </row>
    <row r="86" ht="26.1" customHeight="1" spans="1:246">
      <c r="A86" s="178" t="s">
        <v>87</v>
      </c>
      <c r="B86" s="178">
        <v>31.63</v>
      </c>
      <c r="C86" s="178">
        <v>115.81</v>
      </c>
      <c r="D86" s="178">
        <v>0.18</v>
      </c>
      <c r="E86" s="105">
        <f t="shared" si="26"/>
        <v>147.62</v>
      </c>
      <c r="F86" s="105">
        <f t="shared" si="27"/>
        <v>147.62</v>
      </c>
      <c r="G86" s="180"/>
      <c r="H86" s="180"/>
      <c r="I86" s="182"/>
      <c r="J86" s="182"/>
      <c r="K86" s="183"/>
      <c r="L86" s="180"/>
      <c r="M86" s="180"/>
      <c r="N86" s="180"/>
      <c r="O86" s="180"/>
      <c r="P86" s="180"/>
      <c r="Q86" s="180"/>
      <c r="R86" s="180"/>
      <c r="S86" s="182"/>
      <c r="T86" s="182"/>
      <c r="U86" s="183"/>
      <c r="V86" s="180"/>
      <c r="W86" s="180"/>
      <c r="X86" s="180"/>
      <c r="Y86" s="180"/>
      <c r="Z86" s="180"/>
      <c r="AA86" s="180"/>
      <c r="AB86" s="180"/>
      <c r="AC86" s="182"/>
      <c r="AD86" s="182"/>
      <c r="AE86" s="183"/>
      <c r="AF86" s="180"/>
      <c r="AG86" s="180"/>
      <c r="AH86" s="180"/>
      <c r="AI86" s="180"/>
      <c r="AJ86" s="180"/>
      <c r="AK86" s="180"/>
      <c r="AL86" s="180"/>
      <c r="AM86" s="182"/>
      <c r="AN86" s="182"/>
      <c r="AO86" s="183"/>
      <c r="AP86" s="180"/>
      <c r="AQ86" s="180"/>
      <c r="AR86" s="180"/>
      <c r="AS86" s="180"/>
      <c r="AT86" s="180"/>
      <c r="AU86" s="180"/>
      <c r="AV86" s="180"/>
      <c r="AW86" s="182"/>
      <c r="AX86" s="182"/>
      <c r="AY86" s="183"/>
      <c r="AZ86" s="180"/>
      <c r="BA86" s="180"/>
      <c r="BB86" s="180"/>
      <c r="BC86" s="180"/>
      <c r="BD86" s="180"/>
      <c r="BE86" s="180"/>
      <c r="BF86" s="180"/>
      <c r="BG86" s="182"/>
      <c r="BH86" s="182"/>
      <c r="BI86" s="183"/>
      <c r="BJ86" s="180"/>
      <c r="BK86" s="180"/>
      <c r="BL86" s="180"/>
      <c r="BM86" s="180"/>
      <c r="BN86" s="180"/>
      <c r="BO86" s="180"/>
      <c r="BP86" s="180"/>
      <c r="BQ86" s="182"/>
      <c r="BR86" s="182"/>
      <c r="BS86" s="183"/>
      <c r="BT86" s="180"/>
      <c r="BU86" s="180"/>
      <c r="BV86" s="180"/>
      <c r="BW86" s="180"/>
      <c r="BX86" s="180"/>
      <c r="BY86" s="180"/>
      <c r="BZ86" s="180"/>
      <c r="CA86" s="182"/>
      <c r="CB86" s="182"/>
      <c r="CC86" s="183"/>
      <c r="CD86" s="180"/>
      <c r="CE86" s="180"/>
      <c r="CF86" s="180"/>
      <c r="CG86" s="180"/>
      <c r="CH86" s="180"/>
      <c r="CI86" s="180"/>
      <c r="CJ86" s="180"/>
      <c r="CK86" s="182"/>
      <c r="CL86" s="182"/>
      <c r="CM86" s="183"/>
      <c r="CN86" s="180"/>
      <c r="CO86" s="180"/>
      <c r="CP86" s="180"/>
      <c r="CQ86" s="180"/>
      <c r="CR86" s="180"/>
      <c r="CS86" s="180"/>
      <c r="CT86" s="180"/>
      <c r="CU86" s="182"/>
      <c r="CV86" s="182"/>
      <c r="CW86" s="183"/>
      <c r="CX86" s="180"/>
      <c r="CY86" s="180"/>
      <c r="CZ86" s="180"/>
      <c r="DA86" s="180"/>
      <c r="DB86" s="180"/>
      <c r="DC86" s="180"/>
      <c r="DD86" s="180"/>
      <c r="DE86" s="182"/>
      <c r="DF86" s="182"/>
      <c r="DG86" s="183"/>
      <c r="DH86" s="180"/>
      <c r="DI86" s="180"/>
      <c r="DJ86" s="180"/>
      <c r="DK86" s="180"/>
      <c r="DL86" s="180"/>
      <c r="DM86" s="180"/>
      <c r="DN86" s="180"/>
      <c r="DO86" s="182"/>
      <c r="DP86" s="182"/>
      <c r="DQ86" s="183"/>
      <c r="DR86" s="180"/>
      <c r="DS86" s="180"/>
      <c r="DT86" s="180"/>
      <c r="DU86" s="180"/>
      <c r="DV86" s="180"/>
      <c r="DW86" s="180"/>
      <c r="DX86" s="180"/>
      <c r="DY86" s="182"/>
      <c r="DZ86" s="182"/>
      <c r="EA86" s="183"/>
      <c r="EB86" s="180"/>
      <c r="EC86" s="180"/>
      <c r="ED86" s="180"/>
      <c r="EE86" s="180"/>
      <c r="EF86" s="180"/>
      <c r="EG86" s="180"/>
      <c r="EH86" s="180"/>
      <c r="EI86" s="182"/>
      <c r="EJ86" s="182"/>
      <c r="EK86" s="183"/>
      <c r="EL86" s="180"/>
      <c r="EM86" s="180"/>
      <c r="EN86" s="180"/>
      <c r="EO86" s="180"/>
      <c r="EP86" s="180"/>
      <c r="EQ86" s="180"/>
      <c r="ER86" s="180"/>
      <c r="ES86" s="182"/>
      <c r="ET86" s="182"/>
      <c r="EU86" s="183"/>
      <c r="EV86" s="180"/>
      <c r="EW86" s="180"/>
      <c r="EX86" s="180"/>
      <c r="EY86" s="180"/>
      <c r="EZ86" s="180"/>
      <c r="FA86" s="180"/>
      <c r="FB86" s="180"/>
      <c r="FC86" s="182"/>
      <c r="FD86" s="182"/>
      <c r="FE86" s="183"/>
      <c r="FF86" s="180"/>
      <c r="FG86" s="180"/>
      <c r="FH86" s="180"/>
      <c r="FI86" s="180"/>
      <c r="FJ86" s="180"/>
      <c r="FK86" s="180"/>
      <c r="FL86" s="180"/>
      <c r="FM86" s="182"/>
      <c r="FN86" s="182"/>
      <c r="FO86" s="183"/>
      <c r="FP86" s="180"/>
      <c r="FQ86" s="180"/>
      <c r="FR86" s="180"/>
      <c r="FS86" s="180"/>
      <c r="FT86" s="180"/>
      <c r="FU86" s="180"/>
      <c r="FV86" s="180"/>
      <c r="FW86" s="182"/>
      <c r="FX86" s="182"/>
      <c r="FY86" s="183"/>
      <c r="FZ86" s="180"/>
      <c r="GA86" s="180"/>
      <c r="GB86" s="180"/>
      <c r="GC86" s="180"/>
      <c r="GD86" s="180"/>
      <c r="GE86" s="180"/>
      <c r="GF86" s="180"/>
      <c r="GG86" s="182"/>
      <c r="GH86" s="182"/>
      <c r="GI86" s="183"/>
      <c r="GJ86" s="180"/>
      <c r="GK86" s="180"/>
      <c r="GL86" s="180"/>
      <c r="GM86" s="180"/>
      <c r="GN86" s="180"/>
      <c r="GO86" s="180"/>
      <c r="GP86" s="180"/>
      <c r="GQ86" s="182"/>
      <c r="GR86" s="182"/>
      <c r="GS86" s="183"/>
      <c r="GT86" s="180"/>
      <c r="GU86" s="180"/>
      <c r="GV86" s="180"/>
      <c r="GW86" s="180"/>
      <c r="GX86" s="180"/>
      <c r="GY86" s="180"/>
      <c r="GZ86" s="180"/>
      <c r="HA86" s="182"/>
      <c r="HB86" s="182"/>
      <c r="HC86" s="183"/>
      <c r="HD86" s="180"/>
      <c r="HE86" s="180"/>
      <c r="HF86" s="180"/>
      <c r="HG86" s="180"/>
      <c r="HH86" s="180"/>
      <c r="HI86" s="180"/>
      <c r="HJ86" s="180"/>
      <c r="HK86" s="182"/>
      <c r="HL86" s="182"/>
      <c r="HM86" s="183"/>
      <c r="HN86" s="180"/>
      <c r="HO86" s="180"/>
      <c r="HP86" s="180"/>
      <c r="HQ86" s="180"/>
      <c r="HR86" s="180"/>
      <c r="HS86" s="180"/>
      <c r="HT86" s="180"/>
      <c r="HU86" s="182"/>
      <c r="HV86" s="182"/>
      <c r="HW86" s="183"/>
      <c r="HX86" s="180"/>
      <c r="HY86" s="180"/>
      <c r="HZ86" s="180"/>
      <c r="IA86" s="180"/>
      <c r="IB86" s="180"/>
      <c r="IC86" s="180"/>
      <c r="ID86" s="180"/>
      <c r="IE86" s="182"/>
      <c r="IF86" s="182"/>
      <c r="IG86" s="183"/>
      <c r="IH86" s="180"/>
      <c r="II86" s="180"/>
      <c r="IJ86" s="180"/>
      <c r="IK86" s="180"/>
      <c r="IL86" s="180"/>
    </row>
    <row r="87" ht="26.1" customHeight="1" spans="1:6">
      <c r="A87" s="178" t="s">
        <v>88</v>
      </c>
      <c r="B87" s="178">
        <v>10.29</v>
      </c>
      <c r="C87" s="178">
        <v>19.7</v>
      </c>
      <c r="D87" s="178">
        <v>0.18</v>
      </c>
      <c r="E87" s="105">
        <f t="shared" si="26"/>
        <v>30.17</v>
      </c>
      <c r="F87" s="105">
        <f t="shared" si="27"/>
        <v>30.17</v>
      </c>
    </row>
    <row r="88" ht="26.1" customHeight="1" spans="1:6">
      <c r="A88" s="92" t="s">
        <v>89</v>
      </c>
      <c r="B88" s="175">
        <f>SUM(B89:B91)</f>
        <v>67.08</v>
      </c>
      <c r="C88" s="175">
        <f>SUM(C89:C91)</f>
        <v>209.46</v>
      </c>
      <c r="D88" s="175">
        <f>SUM(D89:D91)</f>
        <v>0.27</v>
      </c>
      <c r="E88" s="175">
        <f>SUM(E89:E91)</f>
        <v>276.81</v>
      </c>
      <c r="F88" s="175">
        <f>SUM(F89:F91)</f>
        <v>276.81</v>
      </c>
    </row>
    <row r="89" ht="26.1" customHeight="1" spans="1:6">
      <c r="A89" s="97" t="s">
        <v>90</v>
      </c>
      <c r="B89" s="178">
        <v>62.21</v>
      </c>
      <c r="C89" s="178">
        <v>182.9</v>
      </c>
      <c r="D89" s="178">
        <v>0.16</v>
      </c>
      <c r="E89" s="105">
        <f t="shared" ref="E89:E91" si="28">SUM(B89:D89)</f>
        <v>245.27</v>
      </c>
      <c r="F89" s="105">
        <f t="shared" ref="F89:F91" si="29">E89</f>
        <v>245.27</v>
      </c>
    </row>
    <row r="90" ht="26.1" customHeight="1" spans="1:6">
      <c r="A90" s="97" t="s">
        <v>91</v>
      </c>
      <c r="B90" s="178">
        <v>0.45</v>
      </c>
      <c r="C90" s="178">
        <v>7.42</v>
      </c>
      <c r="D90" s="178">
        <v>0</v>
      </c>
      <c r="E90" s="105">
        <f t="shared" si="28"/>
        <v>7.87</v>
      </c>
      <c r="F90" s="105">
        <f t="shared" si="29"/>
        <v>7.87</v>
      </c>
    </row>
    <row r="91" ht="26.1" customHeight="1" spans="1:6">
      <c r="A91" s="97" t="s">
        <v>92</v>
      </c>
      <c r="B91" s="178">
        <v>4.42</v>
      </c>
      <c r="C91" s="178">
        <v>19.14</v>
      </c>
      <c r="D91" s="178">
        <v>0.11</v>
      </c>
      <c r="E91" s="105">
        <f t="shared" si="28"/>
        <v>23.67</v>
      </c>
      <c r="F91" s="105">
        <f t="shared" si="29"/>
        <v>23.67</v>
      </c>
    </row>
    <row r="92" ht="26.1" customHeight="1" spans="1:6">
      <c r="A92" s="92" t="s">
        <v>93</v>
      </c>
      <c r="B92" s="175">
        <f>SUM(B93:B94)</f>
        <v>43.33</v>
      </c>
      <c r="C92" s="175">
        <f>SUM(C93:C94)</f>
        <v>245.76</v>
      </c>
      <c r="D92" s="175">
        <f>SUM(D93:D94)</f>
        <v>8.65</v>
      </c>
      <c r="E92" s="175">
        <f>SUM(E93:E94)</f>
        <v>297.74</v>
      </c>
      <c r="F92" s="175">
        <f>SUM(F93:F94)</f>
        <v>297.74</v>
      </c>
    </row>
    <row r="93" ht="26.1" customHeight="1" spans="1:6">
      <c r="A93" s="97" t="s">
        <v>94</v>
      </c>
      <c r="B93" s="178">
        <v>32.99</v>
      </c>
      <c r="C93" s="178">
        <v>198.79</v>
      </c>
      <c r="D93" s="178">
        <v>3.69</v>
      </c>
      <c r="E93" s="105">
        <f t="shared" ref="E93:E97" si="30">SUM(B93:D93)</f>
        <v>235.47</v>
      </c>
      <c r="F93" s="105">
        <f t="shared" ref="F93:F97" si="31">E93</f>
        <v>235.47</v>
      </c>
    </row>
    <row r="94" ht="26.1" customHeight="1" spans="1:6">
      <c r="A94" s="97" t="s">
        <v>95</v>
      </c>
      <c r="B94" s="178">
        <v>10.34</v>
      </c>
      <c r="C94" s="178">
        <v>46.97</v>
      </c>
      <c r="D94" s="178">
        <v>4.96</v>
      </c>
      <c r="E94" s="105">
        <f t="shared" si="30"/>
        <v>62.27</v>
      </c>
      <c r="F94" s="105">
        <f t="shared" si="31"/>
        <v>62.27</v>
      </c>
    </row>
    <row r="95" ht="26.1" customHeight="1" spans="1:6">
      <c r="A95" s="92" t="s">
        <v>96</v>
      </c>
      <c r="B95" s="175">
        <f>SUM(B96:B97)</f>
        <v>69.03</v>
      </c>
      <c r="C95" s="175">
        <f>SUM(C96:C97)</f>
        <v>237.9</v>
      </c>
      <c r="D95" s="175">
        <f>SUM(D96:D97)</f>
        <v>0</v>
      </c>
      <c r="E95" s="175">
        <f>SUM(E96:E97)</f>
        <v>306.93</v>
      </c>
      <c r="F95" s="175">
        <f>SUM(F96:F97)</f>
        <v>306.93</v>
      </c>
    </row>
    <row r="96" ht="26.1" customHeight="1" spans="1:6">
      <c r="A96" s="97" t="s">
        <v>97</v>
      </c>
      <c r="B96" s="178">
        <v>55.97</v>
      </c>
      <c r="C96" s="178">
        <v>184.98</v>
      </c>
      <c r="D96" s="178">
        <v>0</v>
      </c>
      <c r="E96" s="105">
        <f t="shared" si="30"/>
        <v>240.95</v>
      </c>
      <c r="F96" s="105">
        <f t="shared" si="31"/>
        <v>240.95</v>
      </c>
    </row>
    <row r="97" ht="26.1" customHeight="1" spans="1:6">
      <c r="A97" s="97" t="s">
        <v>98</v>
      </c>
      <c r="B97" s="178">
        <v>13.06</v>
      </c>
      <c r="C97" s="178">
        <v>52.92</v>
      </c>
      <c r="D97" s="178">
        <v>0</v>
      </c>
      <c r="E97" s="105">
        <f t="shared" si="30"/>
        <v>65.98</v>
      </c>
      <c r="F97" s="105">
        <f t="shared" si="31"/>
        <v>65.98</v>
      </c>
    </row>
    <row r="98" ht="26.1" customHeight="1" spans="1:6">
      <c r="A98" s="92" t="s">
        <v>99</v>
      </c>
      <c r="B98" s="175">
        <f>SUM(B99:B101)</f>
        <v>9.37</v>
      </c>
      <c r="C98" s="175">
        <f>SUM(C99:C101)</f>
        <v>60.12</v>
      </c>
      <c r="D98" s="175">
        <f>SUM(D99:D101)</f>
        <v>1.38</v>
      </c>
      <c r="E98" s="175">
        <f>SUM(E99:E101)</f>
        <v>70.87</v>
      </c>
      <c r="F98" s="175">
        <f>SUM(F99:F101)</f>
        <v>77.03</v>
      </c>
    </row>
    <row r="99" ht="26.1" customHeight="1" spans="1:6">
      <c r="A99" s="92" t="s">
        <v>100</v>
      </c>
      <c r="B99" s="178"/>
      <c r="C99" s="178">
        <v>-6.16</v>
      </c>
      <c r="D99" s="178"/>
      <c r="E99" s="105">
        <f t="shared" ref="E99:E101" si="32">SUM(B99:D99)</f>
        <v>-6.16</v>
      </c>
      <c r="F99" s="178">
        <v>0</v>
      </c>
    </row>
    <row r="100" ht="26.1" customHeight="1" spans="1:6">
      <c r="A100" s="97" t="s">
        <v>101</v>
      </c>
      <c r="B100" s="178">
        <v>8.68</v>
      </c>
      <c r="C100" s="178">
        <v>56.41</v>
      </c>
      <c r="D100" s="178">
        <v>1.38</v>
      </c>
      <c r="E100" s="105">
        <f t="shared" si="32"/>
        <v>66.47</v>
      </c>
      <c r="F100" s="105">
        <f t="shared" ref="F99:F101" si="33">E100</f>
        <v>66.47</v>
      </c>
    </row>
    <row r="101" ht="26.1" customHeight="1" spans="1:6">
      <c r="A101" s="97" t="s">
        <v>102</v>
      </c>
      <c r="B101" s="178">
        <v>0.69</v>
      </c>
      <c r="C101" s="178">
        <v>9.87</v>
      </c>
      <c r="D101" s="178">
        <v>0</v>
      </c>
      <c r="E101" s="105">
        <f t="shared" si="32"/>
        <v>10.56</v>
      </c>
      <c r="F101" s="105">
        <f t="shared" si="33"/>
        <v>10.56</v>
      </c>
    </row>
    <row r="102" ht="26.1" customHeight="1" spans="1:6">
      <c r="A102" s="92" t="s">
        <v>103</v>
      </c>
      <c r="B102" s="175">
        <f>SUM(B103:B104)</f>
        <v>18.12</v>
      </c>
      <c r="C102" s="175">
        <f>SUM(C103:C104)</f>
        <v>55.4</v>
      </c>
      <c r="D102" s="175">
        <f>SUM(D103:D104)</f>
        <v>0.7</v>
      </c>
      <c r="E102" s="175">
        <f>SUM(E103:E104)</f>
        <v>74.22</v>
      </c>
      <c r="F102" s="175">
        <f>SUM(F103:F104)</f>
        <v>74.22</v>
      </c>
    </row>
    <row r="103" ht="26.1" customHeight="1" spans="1:6">
      <c r="A103" s="97" t="s">
        <v>104</v>
      </c>
      <c r="B103" s="178">
        <v>13.12</v>
      </c>
      <c r="C103" s="178">
        <v>39.42</v>
      </c>
      <c r="D103" s="178">
        <v>0.18</v>
      </c>
      <c r="E103" s="105">
        <f t="shared" ref="E103:E105" si="34">SUM(B103:D103)</f>
        <v>52.72</v>
      </c>
      <c r="F103" s="105">
        <f t="shared" ref="F103:F105" si="35">E103</f>
        <v>52.72</v>
      </c>
    </row>
    <row r="104" ht="26.1" customHeight="1" spans="1:6">
      <c r="A104" s="97" t="s">
        <v>105</v>
      </c>
      <c r="B104" s="178">
        <v>5</v>
      </c>
      <c r="C104" s="178">
        <v>15.98</v>
      </c>
      <c r="D104" s="178">
        <v>0.52</v>
      </c>
      <c r="E104" s="105">
        <f t="shared" si="34"/>
        <v>21.5</v>
      </c>
      <c r="F104" s="105">
        <f t="shared" si="35"/>
        <v>21.5</v>
      </c>
    </row>
    <row r="105" ht="26.1" customHeight="1" spans="1:6">
      <c r="A105" s="124" t="s">
        <v>106</v>
      </c>
      <c r="B105" s="175">
        <v>-0.27</v>
      </c>
      <c r="C105" s="175">
        <v>-0.69</v>
      </c>
      <c r="D105" s="175">
        <v>0</v>
      </c>
      <c r="E105" s="105">
        <f t="shared" si="34"/>
        <v>-0.96</v>
      </c>
      <c r="F105" s="178">
        <v>0</v>
      </c>
    </row>
    <row r="106" ht="30" customHeight="1" spans="1:6">
      <c r="A106" s="124" t="s">
        <v>107</v>
      </c>
      <c r="B106" s="175">
        <f>SUM(B107:B163)</f>
        <v>585.48</v>
      </c>
      <c r="C106" s="175">
        <f>SUM(C107:C163)</f>
        <v>2735.19</v>
      </c>
      <c r="D106" s="175">
        <f>SUM(D107:D163)</f>
        <v>171.36</v>
      </c>
      <c r="E106" s="175">
        <f>SUM(E107:E163)</f>
        <v>3492.03</v>
      </c>
      <c r="F106" s="175">
        <f>SUM(F107:F163)</f>
        <v>3492.03</v>
      </c>
    </row>
    <row r="107" ht="26.1" customHeight="1" spans="1:6">
      <c r="A107" s="111" t="s">
        <v>108</v>
      </c>
      <c r="B107" s="178">
        <v>5.16</v>
      </c>
      <c r="C107" s="178">
        <v>7.64</v>
      </c>
      <c r="D107" s="178">
        <v>1.03</v>
      </c>
      <c r="E107" s="105">
        <f t="shared" ref="E107:E163" si="36">SUM(B107:D107)</f>
        <v>13.83</v>
      </c>
      <c r="F107" s="105">
        <f t="shared" ref="F107:F163" si="37">E107</f>
        <v>13.83</v>
      </c>
    </row>
    <row r="108" ht="26.1" customHeight="1" spans="1:6">
      <c r="A108" s="111" t="s">
        <v>109</v>
      </c>
      <c r="B108" s="178">
        <v>48.01</v>
      </c>
      <c r="C108" s="178">
        <v>121.94</v>
      </c>
      <c r="D108" s="178">
        <v>3.68</v>
      </c>
      <c r="E108" s="105">
        <f t="shared" si="36"/>
        <v>173.63</v>
      </c>
      <c r="F108" s="105">
        <f t="shared" si="37"/>
        <v>173.63</v>
      </c>
    </row>
    <row r="109" ht="26.1" customHeight="1" spans="1:6">
      <c r="A109" s="111" t="s">
        <v>110</v>
      </c>
      <c r="B109" s="178">
        <v>7.76</v>
      </c>
      <c r="C109" s="178">
        <v>49.56</v>
      </c>
      <c r="D109" s="178">
        <v>9.1</v>
      </c>
      <c r="E109" s="105">
        <f t="shared" si="36"/>
        <v>66.42</v>
      </c>
      <c r="F109" s="105">
        <f t="shared" si="37"/>
        <v>66.42</v>
      </c>
    </row>
    <row r="110" ht="26.1" customHeight="1" spans="1:6">
      <c r="A110" s="111" t="s">
        <v>111</v>
      </c>
      <c r="B110" s="178">
        <v>2.72</v>
      </c>
      <c r="C110" s="178">
        <v>47</v>
      </c>
      <c r="D110" s="178">
        <v>9.66</v>
      </c>
      <c r="E110" s="105">
        <f t="shared" si="36"/>
        <v>59.38</v>
      </c>
      <c r="F110" s="105">
        <f t="shared" si="37"/>
        <v>59.38</v>
      </c>
    </row>
    <row r="111" ht="26.1" customHeight="1" spans="1:6">
      <c r="A111" s="111" t="s">
        <v>112</v>
      </c>
      <c r="B111" s="178">
        <v>8.78</v>
      </c>
      <c r="C111" s="178">
        <v>55.99</v>
      </c>
      <c r="D111" s="178">
        <v>10.68</v>
      </c>
      <c r="E111" s="105">
        <f t="shared" si="36"/>
        <v>75.45</v>
      </c>
      <c r="F111" s="105">
        <f t="shared" si="37"/>
        <v>75.45</v>
      </c>
    </row>
    <row r="112" ht="26.1" customHeight="1" spans="1:6">
      <c r="A112" s="97" t="s">
        <v>113</v>
      </c>
      <c r="B112" s="178">
        <v>19.08</v>
      </c>
      <c r="C112" s="178">
        <v>66.29</v>
      </c>
      <c r="D112" s="178">
        <v>2.22</v>
      </c>
      <c r="E112" s="105">
        <f t="shared" si="36"/>
        <v>87.59</v>
      </c>
      <c r="F112" s="105">
        <f t="shared" si="37"/>
        <v>87.59</v>
      </c>
    </row>
    <row r="113" ht="26.1" customHeight="1" spans="1:6">
      <c r="A113" s="97" t="s">
        <v>114</v>
      </c>
      <c r="B113" s="178">
        <v>3.76</v>
      </c>
      <c r="C113" s="178">
        <v>21.5</v>
      </c>
      <c r="D113" s="178">
        <v>0.69</v>
      </c>
      <c r="E113" s="105">
        <f t="shared" si="36"/>
        <v>25.95</v>
      </c>
      <c r="F113" s="105">
        <f t="shared" si="37"/>
        <v>25.95</v>
      </c>
    </row>
    <row r="114" ht="26.1" customHeight="1" spans="1:6">
      <c r="A114" s="97" t="s">
        <v>115</v>
      </c>
      <c r="B114" s="178">
        <v>22.72</v>
      </c>
      <c r="C114" s="178">
        <v>143.55</v>
      </c>
      <c r="D114" s="178">
        <v>3.09</v>
      </c>
      <c r="E114" s="105">
        <f t="shared" si="36"/>
        <v>169.36</v>
      </c>
      <c r="F114" s="105">
        <f t="shared" si="37"/>
        <v>169.36</v>
      </c>
    </row>
    <row r="115" ht="26.1" customHeight="1" spans="1:6">
      <c r="A115" s="111" t="s">
        <v>116</v>
      </c>
      <c r="B115" s="178">
        <v>1.13</v>
      </c>
      <c r="C115" s="178">
        <v>7.48</v>
      </c>
      <c r="D115" s="178">
        <v>7.65</v>
      </c>
      <c r="E115" s="105">
        <f t="shared" si="36"/>
        <v>16.26</v>
      </c>
      <c r="F115" s="105">
        <f t="shared" si="37"/>
        <v>16.26</v>
      </c>
    </row>
    <row r="116" ht="26.1" customHeight="1" spans="1:6">
      <c r="A116" s="111" t="s">
        <v>117</v>
      </c>
      <c r="B116" s="178">
        <v>0</v>
      </c>
      <c r="C116" s="178">
        <v>27.66</v>
      </c>
      <c r="D116" s="178">
        <v>10.59</v>
      </c>
      <c r="E116" s="105">
        <f t="shared" si="36"/>
        <v>38.25</v>
      </c>
      <c r="F116" s="105">
        <f t="shared" si="37"/>
        <v>38.25</v>
      </c>
    </row>
    <row r="117" ht="26.1" customHeight="1" spans="1:6">
      <c r="A117" s="111" t="s">
        <v>118</v>
      </c>
      <c r="B117" s="178">
        <v>6.25</v>
      </c>
      <c r="C117" s="178">
        <v>40.37</v>
      </c>
      <c r="D117" s="178">
        <v>11.14</v>
      </c>
      <c r="E117" s="105">
        <f t="shared" si="36"/>
        <v>57.76</v>
      </c>
      <c r="F117" s="105">
        <f t="shared" si="37"/>
        <v>57.76</v>
      </c>
    </row>
    <row r="118" ht="26.1" customHeight="1" spans="1:6">
      <c r="A118" s="97" t="s">
        <v>119</v>
      </c>
      <c r="B118" s="178">
        <v>1.73</v>
      </c>
      <c r="C118" s="178">
        <v>22.86</v>
      </c>
      <c r="D118" s="178">
        <v>17.69</v>
      </c>
      <c r="E118" s="105">
        <f t="shared" si="36"/>
        <v>42.28</v>
      </c>
      <c r="F118" s="105">
        <f t="shared" si="37"/>
        <v>42.28</v>
      </c>
    </row>
    <row r="119" ht="26.1" customHeight="1" spans="1:6">
      <c r="A119" s="97" t="s">
        <v>120</v>
      </c>
      <c r="B119" s="178">
        <v>1.55</v>
      </c>
      <c r="C119" s="178">
        <v>13.08</v>
      </c>
      <c r="D119" s="178">
        <v>1.2</v>
      </c>
      <c r="E119" s="105">
        <f t="shared" si="36"/>
        <v>15.83</v>
      </c>
      <c r="F119" s="105">
        <f t="shared" si="37"/>
        <v>15.83</v>
      </c>
    </row>
    <row r="120" ht="26.1" customHeight="1" spans="1:6">
      <c r="A120" s="111" t="s">
        <v>121</v>
      </c>
      <c r="B120" s="178">
        <v>17.71</v>
      </c>
      <c r="C120" s="178">
        <v>83.39</v>
      </c>
      <c r="D120" s="178">
        <v>0.67</v>
      </c>
      <c r="E120" s="105">
        <f t="shared" si="36"/>
        <v>101.77</v>
      </c>
      <c r="F120" s="105">
        <f t="shared" si="37"/>
        <v>101.77</v>
      </c>
    </row>
    <row r="121" ht="26.1" customHeight="1" spans="1:6">
      <c r="A121" s="111" t="s">
        <v>122</v>
      </c>
      <c r="B121" s="178">
        <v>1.3</v>
      </c>
      <c r="C121" s="178">
        <v>9.07</v>
      </c>
      <c r="D121" s="178">
        <v>8.26</v>
      </c>
      <c r="E121" s="105">
        <f t="shared" si="36"/>
        <v>18.63</v>
      </c>
      <c r="F121" s="105">
        <f t="shared" si="37"/>
        <v>18.63</v>
      </c>
    </row>
    <row r="122" ht="26.1" customHeight="1" spans="1:6">
      <c r="A122" s="111" t="s">
        <v>123</v>
      </c>
      <c r="B122" s="178">
        <v>2.6</v>
      </c>
      <c r="C122" s="178">
        <v>49.66</v>
      </c>
      <c r="D122" s="178">
        <v>15.07</v>
      </c>
      <c r="E122" s="105">
        <f t="shared" si="36"/>
        <v>67.33</v>
      </c>
      <c r="F122" s="105">
        <f t="shared" si="37"/>
        <v>67.33</v>
      </c>
    </row>
    <row r="123" ht="26.1" customHeight="1" spans="1:6">
      <c r="A123" s="111" t="s">
        <v>124</v>
      </c>
      <c r="B123" s="178">
        <v>4.24</v>
      </c>
      <c r="C123" s="178">
        <v>38.34</v>
      </c>
      <c r="D123" s="178">
        <v>5.49</v>
      </c>
      <c r="E123" s="105">
        <f t="shared" si="36"/>
        <v>48.07</v>
      </c>
      <c r="F123" s="105">
        <f t="shared" si="37"/>
        <v>48.07</v>
      </c>
    </row>
    <row r="124" ht="26.1" customHeight="1" spans="1:6">
      <c r="A124" s="97" t="s">
        <v>125</v>
      </c>
      <c r="B124" s="178">
        <v>3.57</v>
      </c>
      <c r="C124" s="178">
        <v>36.95</v>
      </c>
      <c r="D124" s="178">
        <v>0</v>
      </c>
      <c r="E124" s="105">
        <f t="shared" si="36"/>
        <v>40.52</v>
      </c>
      <c r="F124" s="105">
        <f t="shared" si="37"/>
        <v>40.52</v>
      </c>
    </row>
    <row r="125" ht="26.1" customHeight="1" spans="1:6">
      <c r="A125" s="97" t="s">
        <v>126</v>
      </c>
      <c r="B125" s="178">
        <v>9.94</v>
      </c>
      <c r="C125" s="178">
        <v>56.37</v>
      </c>
      <c r="D125" s="178">
        <v>0.22</v>
      </c>
      <c r="E125" s="105">
        <f t="shared" si="36"/>
        <v>66.53</v>
      </c>
      <c r="F125" s="105">
        <f t="shared" si="37"/>
        <v>66.53</v>
      </c>
    </row>
    <row r="126" ht="26.1" customHeight="1" spans="1:6">
      <c r="A126" s="111" t="s">
        <v>127</v>
      </c>
      <c r="B126" s="178">
        <v>8.64</v>
      </c>
      <c r="C126" s="178">
        <v>49.54</v>
      </c>
      <c r="D126" s="178">
        <v>0</v>
      </c>
      <c r="E126" s="105">
        <f t="shared" si="36"/>
        <v>58.18</v>
      </c>
      <c r="F126" s="105">
        <f t="shared" si="37"/>
        <v>58.18</v>
      </c>
    </row>
    <row r="127" ht="26.1" customHeight="1" spans="1:6">
      <c r="A127" s="97" t="s">
        <v>128</v>
      </c>
      <c r="B127" s="178">
        <v>10.32</v>
      </c>
      <c r="C127" s="178">
        <v>46.98</v>
      </c>
      <c r="D127" s="178">
        <v>0</v>
      </c>
      <c r="E127" s="105">
        <f t="shared" si="36"/>
        <v>57.3</v>
      </c>
      <c r="F127" s="105">
        <f t="shared" si="37"/>
        <v>57.3</v>
      </c>
    </row>
    <row r="128" ht="26.1" customHeight="1" spans="1:6">
      <c r="A128" s="97" t="s">
        <v>129</v>
      </c>
      <c r="B128" s="178">
        <v>5.48</v>
      </c>
      <c r="C128" s="178">
        <v>15.28</v>
      </c>
      <c r="D128" s="178">
        <v>0.18</v>
      </c>
      <c r="E128" s="105">
        <f t="shared" si="36"/>
        <v>20.94</v>
      </c>
      <c r="F128" s="105">
        <f t="shared" si="37"/>
        <v>20.94</v>
      </c>
    </row>
    <row r="129" ht="26.1" customHeight="1" spans="1:6">
      <c r="A129" s="111" t="s">
        <v>130</v>
      </c>
      <c r="B129" s="178">
        <v>-0.34</v>
      </c>
      <c r="C129" s="178">
        <v>2.99</v>
      </c>
      <c r="D129" s="178">
        <v>4.37</v>
      </c>
      <c r="E129" s="105">
        <f t="shared" si="36"/>
        <v>7.02</v>
      </c>
      <c r="F129" s="105">
        <f t="shared" si="37"/>
        <v>7.02</v>
      </c>
    </row>
    <row r="130" ht="26.1" customHeight="1" spans="1:6">
      <c r="A130" s="111" t="s">
        <v>131</v>
      </c>
      <c r="B130" s="178">
        <v>0.19</v>
      </c>
      <c r="C130" s="178">
        <v>0</v>
      </c>
      <c r="D130" s="178">
        <v>-0.17</v>
      </c>
      <c r="E130" s="105">
        <f t="shared" si="36"/>
        <v>0.02</v>
      </c>
      <c r="F130" s="105">
        <f t="shared" si="37"/>
        <v>0.02</v>
      </c>
    </row>
    <row r="131" ht="26.1" customHeight="1" spans="1:6">
      <c r="A131" s="111" t="s">
        <v>132</v>
      </c>
      <c r="B131" s="178">
        <v>0.54</v>
      </c>
      <c r="C131" s="178">
        <v>9.81</v>
      </c>
      <c r="D131" s="178">
        <v>0</v>
      </c>
      <c r="E131" s="105">
        <f t="shared" si="36"/>
        <v>10.35</v>
      </c>
      <c r="F131" s="105">
        <f t="shared" si="37"/>
        <v>10.35</v>
      </c>
    </row>
    <row r="132" ht="26.1" customHeight="1" spans="1:6">
      <c r="A132" s="97" t="s">
        <v>196</v>
      </c>
      <c r="B132" s="178">
        <v>68.77</v>
      </c>
      <c r="C132" s="178">
        <v>236.65</v>
      </c>
      <c r="D132" s="178">
        <v>0</v>
      </c>
      <c r="E132" s="105">
        <f t="shared" si="36"/>
        <v>305.42</v>
      </c>
      <c r="F132" s="105">
        <f t="shared" si="37"/>
        <v>305.42</v>
      </c>
    </row>
    <row r="133" ht="26.1" customHeight="1" spans="1:6">
      <c r="A133" s="97" t="s">
        <v>134</v>
      </c>
      <c r="B133" s="178">
        <v>27.31</v>
      </c>
      <c r="C133" s="178">
        <v>84.23</v>
      </c>
      <c r="D133" s="178">
        <v>-0.28</v>
      </c>
      <c r="E133" s="105">
        <f t="shared" si="36"/>
        <v>111.26</v>
      </c>
      <c r="F133" s="105">
        <f t="shared" si="37"/>
        <v>111.26</v>
      </c>
    </row>
    <row r="134" ht="26.1" customHeight="1" spans="1:6">
      <c r="A134" s="97" t="s">
        <v>135</v>
      </c>
      <c r="B134" s="178">
        <v>29.02</v>
      </c>
      <c r="C134" s="178">
        <v>79.39</v>
      </c>
      <c r="D134" s="178">
        <v>0</v>
      </c>
      <c r="E134" s="105">
        <f t="shared" si="36"/>
        <v>108.41</v>
      </c>
      <c r="F134" s="105">
        <f t="shared" si="37"/>
        <v>108.41</v>
      </c>
    </row>
    <row r="135" ht="26.1" customHeight="1" spans="1:6">
      <c r="A135" s="97" t="s">
        <v>136</v>
      </c>
      <c r="B135" s="178">
        <v>16.87</v>
      </c>
      <c r="C135" s="178">
        <v>53.73</v>
      </c>
      <c r="D135" s="178">
        <v>0</v>
      </c>
      <c r="E135" s="105">
        <f t="shared" si="36"/>
        <v>70.6</v>
      </c>
      <c r="F135" s="105">
        <f t="shared" si="37"/>
        <v>70.6</v>
      </c>
    </row>
    <row r="136" ht="26.1" customHeight="1" spans="1:6">
      <c r="A136" s="111" t="s">
        <v>137</v>
      </c>
      <c r="B136" s="178">
        <v>13.42</v>
      </c>
      <c r="C136" s="178">
        <v>113.63</v>
      </c>
      <c r="D136" s="178">
        <v>0.69</v>
      </c>
      <c r="E136" s="105">
        <f t="shared" si="36"/>
        <v>127.74</v>
      </c>
      <c r="F136" s="105">
        <f t="shared" si="37"/>
        <v>127.74</v>
      </c>
    </row>
    <row r="137" ht="26.1" customHeight="1" spans="1:6">
      <c r="A137" s="97" t="s">
        <v>138</v>
      </c>
      <c r="B137" s="178">
        <v>8.21</v>
      </c>
      <c r="C137" s="178">
        <v>20.77</v>
      </c>
      <c r="D137" s="178">
        <v>0</v>
      </c>
      <c r="E137" s="105">
        <f t="shared" si="36"/>
        <v>28.98</v>
      </c>
      <c r="F137" s="105">
        <f t="shared" si="37"/>
        <v>28.98</v>
      </c>
    </row>
    <row r="138" ht="26.1" customHeight="1" spans="1:6">
      <c r="A138" s="111" t="s">
        <v>139</v>
      </c>
      <c r="B138" s="178">
        <v>9.46</v>
      </c>
      <c r="C138" s="178">
        <v>14.23</v>
      </c>
      <c r="D138" s="178">
        <v>4.55</v>
      </c>
      <c r="E138" s="105">
        <f t="shared" si="36"/>
        <v>28.24</v>
      </c>
      <c r="F138" s="105">
        <f t="shared" si="37"/>
        <v>28.24</v>
      </c>
    </row>
    <row r="139" ht="26.1" customHeight="1" spans="1:6">
      <c r="A139" s="111" t="s">
        <v>140</v>
      </c>
      <c r="B139" s="178">
        <v>13.92</v>
      </c>
      <c r="C139" s="178">
        <v>36.64</v>
      </c>
      <c r="D139" s="178">
        <v>1.29</v>
      </c>
      <c r="E139" s="105">
        <f t="shared" si="36"/>
        <v>51.85</v>
      </c>
      <c r="F139" s="105">
        <f t="shared" si="37"/>
        <v>51.85</v>
      </c>
    </row>
    <row r="140" ht="26.1" customHeight="1" spans="1:6">
      <c r="A140" s="111" t="s">
        <v>141</v>
      </c>
      <c r="B140" s="178">
        <v>3.44</v>
      </c>
      <c r="C140" s="178">
        <v>19.96</v>
      </c>
      <c r="D140" s="178">
        <v>9.34</v>
      </c>
      <c r="E140" s="105">
        <f t="shared" si="36"/>
        <v>32.74</v>
      </c>
      <c r="F140" s="105">
        <f t="shared" si="37"/>
        <v>32.74</v>
      </c>
    </row>
    <row r="141" ht="26.1" customHeight="1" spans="1:6">
      <c r="A141" s="97" t="s">
        <v>142</v>
      </c>
      <c r="B141" s="178">
        <v>6.21</v>
      </c>
      <c r="C141" s="178">
        <v>18.93</v>
      </c>
      <c r="D141" s="178">
        <v>4.12</v>
      </c>
      <c r="E141" s="105">
        <f t="shared" si="36"/>
        <v>29.26</v>
      </c>
      <c r="F141" s="105">
        <f t="shared" si="37"/>
        <v>29.26</v>
      </c>
    </row>
    <row r="142" ht="26.1" customHeight="1" spans="1:6">
      <c r="A142" s="97" t="s">
        <v>143</v>
      </c>
      <c r="B142" s="178">
        <v>-2.93</v>
      </c>
      <c r="C142" s="178">
        <v>7.28</v>
      </c>
      <c r="D142" s="178">
        <v>0.86</v>
      </c>
      <c r="E142" s="105">
        <f t="shared" si="36"/>
        <v>5.21</v>
      </c>
      <c r="F142" s="105">
        <f t="shared" si="37"/>
        <v>5.21</v>
      </c>
    </row>
    <row r="143" ht="26.1" customHeight="1" spans="1:6">
      <c r="A143" s="111" t="s">
        <v>144</v>
      </c>
      <c r="B143" s="178">
        <v>5.18</v>
      </c>
      <c r="C143" s="178">
        <v>60.04</v>
      </c>
      <c r="D143" s="178">
        <v>0</v>
      </c>
      <c r="E143" s="105">
        <f t="shared" si="36"/>
        <v>65.22</v>
      </c>
      <c r="F143" s="105">
        <f t="shared" si="37"/>
        <v>65.22</v>
      </c>
    </row>
    <row r="144" ht="26.1" customHeight="1" spans="1:6">
      <c r="A144" s="111" t="s">
        <v>145</v>
      </c>
      <c r="B144" s="178">
        <v>1.72</v>
      </c>
      <c r="C144" s="178">
        <v>27.59</v>
      </c>
      <c r="D144" s="178">
        <v>1.37</v>
      </c>
      <c r="E144" s="105">
        <f t="shared" si="36"/>
        <v>30.68</v>
      </c>
      <c r="F144" s="105">
        <f t="shared" si="37"/>
        <v>30.68</v>
      </c>
    </row>
    <row r="145" ht="26.1" customHeight="1" spans="1:6">
      <c r="A145" s="178" t="s">
        <v>146</v>
      </c>
      <c r="B145" s="178">
        <v>10.51</v>
      </c>
      <c r="C145" s="178">
        <v>30.71</v>
      </c>
      <c r="D145" s="178">
        <v>0</v>
      </c>
      <c r="E145" s="105">
        <f t="shared" si="36"/>
        <v>41.22</v>
      </c>
      <c r="F145" s="105">
        <f t="shared" si="37"/>
        <v>41.22</v>
      </c>
    </row>
    <row r="146" ht="26.1" customHeight="1" spans="1:6">
      <c r="A146" s="111" t="s">
        <v>147</v>
      </c>
      <c r="B146" s="178">
        <v>6.54</v>
      </c>
      <c r="C146" s="178">
        <v>60.85</v>
      </c>
      <c r="D146" s="178">
        <v>0.26</v>
      </c>
      <c r="E146" s="105">
        <f t="shared" si="36"/>
        <v>67.65</v>
      </c>
      <c r="F146" s="105">
        <f t="shared" si="37"/>
        <v>67.65</v>
      </c>
    </row>
    <row r="147" ht="26.1" customHeight="1" spans="1:6">
      <c r="A147" s="111" t="s">
        <v>148</v>
      </c>
      <c r="B147" s="178">
        <v>8.62</v>
      </c>
      <c r="C147" s="178">
        <v>32.24</v>
      </c>
      <c r="D147" s="178">
        <v>0</v>
      </c>
      <c r="E147" s="105">
        <f t="shared" si="36"/>
        <v>40.86</v>
      </c>
      <c r="F147" s="105">
        <f t="shared" si="37"/>
        <v>40.86</v>
      </c>
    </row>
    <row r="148" ht="26.1" customHeight="1" spans="1:6">
      <c r="A148" s="111" t="s">
        <v>149</v>
      </c>
      <c r="B148" s="178">
        <v>4.82</v>
      </c>
      <c r="C148" s="178">
        <v>63.57</v>
      </c>
      <c r="D148" s="178">
        <v>0.68</v>
      </c>
      <c r="E148" s="105">
        <f t="shared" si="36"/>
        <v>69.07</v>
      </c>
      <c r="F148" s="105">
        <f t="shared" si="37"/>
        <v>69.07</v>
      </c>
    </row>
    <row r="149" ht="26.1" customHeight="1" spans="1:6">
      <c r="A149" s="111" t="s">
        <v>150</v>
      </c>
      <c r="B149" s="178">
        <v>4.47</v>
      </c>
      <c r="C149" s="178">
        <v>44.31</v>
      </c>
      <c r="D149" s="178">
        <v>0</v>
      </c>
      <c r="E149" s="105">
        <f t="shared" si="36"/>
        <v>48.78</v>
      </c>
      <c r="F149" s="105">
        <f t="shared" si="37"/>
        <v>48.78</v>
      </c>
    </row>
    <row r="150" ht="26.1" customHeight="1" spans="1:6">
      <c r="A150" s="97" t="s">
        <v>151</v>
      </c>
      <c r="B150" s="178">
        <v>24.35</v>
      </c>
      <c r="C150" s="178">
        <v>65.49</v>
      </c>
      <c r="D150" s="178">
        <v>0.16</v>
      </c>
      <c r="E150" s="105">
        <f t="shared" si="36"/>
        <v>90</v>
      </c>
      <c r="F150" s="105">
        <f t="shared" si="37"/>
        <v>90</v>
      </c>
    </row>
    <row r="151" ht="26.1" customHeight="1" spans="1:6">
      <c r="A151" s="111" t="s">
        <v>152</v>
      </c>
      <c r="B151" s="178">
        <v>37.07</v>
      </c>
      <c r="C151" s="178">
        <v>116.88</v>
      </c>
      <c r="D151" s="178">
        <v>5.66</v>
      </c>
      <c r="E151" s="105">
        <f t="shared" si="36"/>
        <v>159.61</v>
      </c>
      <c r="F151" s="105">
        <f t="shared" si="37"/>
        <v>159.61</v>
      </c>
    </row>
    <row r="152" ht="30" customHeight="1" spans="1:6">
      <c r="A152" s="111" t="s">
        <v>153</v>
      </c>
      <c r="B152" s="178">
        <v>2.61</v>
      </c>
      <c r="C152" s="178">
        <v>14.94</v>
      </c>
      <c r="D152" s="178">
        <v>2.84</v>
      </c>
      <c r="E152" s="105">
        <f t="shared" si="36"/>
        <v>20.39</v>
      </c>
      <c r="F152" s="105">
        <f t="shared" si="37"/>
        <v>20.39</v>
      </c>
    </row>
    <row r="153" ht="30" customHeight="1" spans="1:6">
      <c r="A153" s="111" t="s">
        <v>154</v>
      </c>
      <c r="B153" s="178">
        <v>0.98</v>
      </c>
      <c r="C153" s="178">
        <v>38.13</v>
      </c>
      <c r="D153" s="178">
        <v>0.88</v>
      </c>
      <c r="E153" s="105">
        <f t="shared" si="36"/>
        <v>39.99</v>
      </c>
      <c r="F153" s="105">
        <f t="shared" si="37"/>
        <v>39.99</v>
      </c>
    </row>
    <row r="154" ht="30" customHeight="1" spans="1:6">
      <c r="A154" s="97" t="s">
        <v>155</v>
      </c>
      <c r="B154" s="178">
        <v>1.38</v>
      </c>
      <c r="C154" s="178">
        <v>25.2</v>
      </c>
      <c r="D154" s="178">
        <v>8.84</v>
      </c>
      <c r="E154" s="105">
        <f t="shared" si="36"/>
        <v>35.42</v>
      </c>
      <c r="F154" s="105">
        <f t="shared" si="37"/>
        <v>35.42</v>
      </c>
    </row>
    <row r="155" ht="30" customHeight="1" spans="1:6">
      <c r="A155" s="97" t="s">
        <v>156</v>
      </c>
      <c r="B155" s="178">
        <v>11.35</v>
      </c>
      <c r="C155" s="178">
        <v>62.9</v>
      </c>
      <c r="D155" s="178">
        <v>0.18</v>
      </c>
      <c r="E155" s="105">
        <f t="shared" si="36"/>
        <v>74.43</v>
      </c>
      <c r="F155" s="105">
        <f t="shared" si="37"/>
        <v>74.43</v>
      </c>
    </row>
    <row r="156" ht="30" customHeight="1" spans="1:6">
      <c r="A156" s="97" t="s">
        <v>157</v>
      </c>
      <c r="B156" s="178">
        <v>21.77</v>
      </c>
      <c r="C156" s="178">
        <v>111.06</v>
      </c>
      <c r="D156" s="178">
        <v>2.92</v>
      </c>
      <c r="E156" s="105">
        <f t="shared" si="36"/>
        <v>135.75</v>
      </c>
      <c r="F156" s="105">
        <f t="shared" si="37"/>
        <v>135.75</v>
      </c>
    </row>
    <row r="157" ht="26.1" customHeight="1" spans="1:6">
      <c r="A157" s="111" t="s">
        <v>158</v>
      </c>
      <c r="B157" s="178">
        <v>16.02</v>
      </c>
      <c r="C157" s="178">
        <v>69.74</v>
      </c>
      <c r="D157" s="178">
        <v>4.15</v>
      </c>
      <c r="E157" s="105">
        <f t="shared" si="36"/>
        <v>89.91</v>
      </c>
      <c r="F157" s="105">
        <f t="shared" si="37"/>
        <v>89.91</v>
      </c>
    </row>
    <row r="158" ht="26.1" customHeight="1" spans="1:6">
      <c r="A158" s="111" t="s">
        <v>159</v>
      </c>
      <c r="B158" s="178">
        <v>0</v>
      </c>
      <c r="C158" s="178">
        <v>7.06</v>
      </c>
      <c r="D158" s="178">
        <v>0</v>
      </c>
      <c r="E158" s="105">
        <f t="shared" si="36"/>
        <v>7.06</v>
      </c>
      <c r="F158" s="105">
        <f t="shared" si="37"/>
        <v>7.06</v>
      </c>
    </row>
    <row r="159" ht="26.1" customHeight="1" spans="1:6">
      <c r="A159" s="111" t="s">
        <v>160</v>
      </c>
      <c r="B159" s="178">
        <v>0</v>
      </c>
      <c r="C159" s="178">
        <v>17.09</v>
      </c>
      <c r="D159" s="178">
        <v>0</v>
      </c>
      <c r="E159" s="105">
        <f t="shared" si="36"/>
        <v>17.09</v>
      </c>
      <c r="F159" s="105">
        <f t="shared" si="37"/>
        <v>17.09</v>
      </c>
    </row>
    <row r="160" ht="26.1" customHeight="1" spans="1:6">
      <c r="A160" s="111" t="s">
        <v>161</v>
      </c>
      <c r="B160" s="178">
        <v>0</v>
      </c>
      <c r="C160" s="178">
        <v>2.24</v>
      </c>
      <c r="D160" s="178">
        <v>0</v>
      </c>
      <c r="E160" s="105">
        <f t="shared" si="36"/>
        <v>2.24</v>
      </c>
      <c r="F160" s="105">
        <f t="shared" si="37"/>
        <v>2.24</v>
      </c>
    </row>
    <row r="161" ht="26.1" customHeight="1" spans="1:6">
      <c r="A161" s="111" t="s">
        <v>162</v>
      </c>
      <c r="B161" s="178">
        <v>18.05</v>
      </c>
      <c r="C161" s="178">
        <v>61.51</v>
      </c>
      <c r="D161" s="178">
        <v>0.34</v>
      </c>
      <c r="E161" s="105">
        <f t="shared" si="36"/>
        <v>79.9</v>
      </c>
      <c r="F161" s="105">
        <f t="shared" si="37"/>
        <v>79.9</v>
      </c>
    </row>
    <row r="162" ht="26.1" customHeight="1" spans="1:6">
      <c r="A162" s="111" t="s">
        <v>163</v>
      </c>
      <c r="B162" s="178">
        <v>7.24</v>
      </c>
      <c r="C162" s="178">
        <v>48.97</v>
      </c>
      <c r="D162" s="178">
        <v>0</v>
      </c>
      <c r="E162" s="105">
        <f t="shared" si="36"/>
        <v>56.21</v>
      </c>
      <c r="F162" s="105">
        <f t="shared" si="37"/>
        <v>56.21</v>
      </c>
    </row>
    <row r="163" ht="26.1" customHeight="1" spans="1:6">
      <c r="A163" s="97" t="s">
        <v>164</v>
      </c>
      <c r="B163" s="178">
        <v>16.26</v>
      </c>
      <c r="C163" s="178">
        <v>65.93</v>
      </c>
      <c r="D163" s="178">
        <v>0</v>
      </c>
      <c r="E163" s="105">
        <f t="shared" si="36"/>
        <v>82.19</v>
      </c>
      <c r="F163" s="105">
        <f t="shared" si="37"/>
        <v>82.19</v>
      </c>
    </row>
    <row r="164" ht="63" customHeight="1" spans="1:6">
      <c r="A164" s="184" t="s">
        <v>205</v>
      </c>
      <c r="B164" s="185"/>
      <c r="C164" s="185"/>
      <c r="D164" s="185"/>
      <c r="E164" s="185"/>
      <c r="F164" s="185"/>
    </row>
  </sheetData>
  <mergeCells count="2">
    <mergeCell ref="A2:F2"/>
    <mergeCell ref="A164:F164"/>
  </mergeCells>
  <printOptions horizontalCentered="1"/>
  <pageMargins left="0.590277777777778" right="0.590277777777778" top="0.590277777777778" bottom="0.786805555555556" header="0.5" footer="0.393055555555556"/>
  <pageSetup paperSize="9" fitToHeight="0"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HL166"/>
  <sheetViews>
    <sheetView topLeftCell="C1" workbookViewId="0">
      <pane ySplit="6" topLeftCell="A7" activePane="bottomLeft" state="frozen"/>
      <selection/>
      <selection pane="bottomLeft" activeCell="C1" sqref="C1"/>
    </sheetView>
  </sheetViews>
  <sheetFormatPr defaultColWidth="9" defaultRowHeight="13.5"/>
  <cols>
    <col min="1" max="1" width="20.375" style="134" customWidth="1"/>
    <col min="2" max="2" width="12.625" customWidth="1"/>
    <col min="3" max="3" width="12.625" style="117" customWidth="1"/>
    <col min="4" max="4" width="10.625" style="135" customWidth="1"/>
    <col min="5" max="5" width="14.625" style="12" customWidth="1"/>
    <col min="6" max="6" width="14.625" style="136" customWidth="1"/>
    <col min="7" max="7" width="14.5" style="12" customWidth="1"/>
    <col min="8" max="8" width="13.625" style="137" customWidth="1"/>
    <col min="9" max="9" width="12.375" style="137" customWidth="1"/>
    <col min="10" max="11" width="12.875" style="138" customWidth="1"/>
    <col min="12" max="12" width="13.625" style="12" customWidth="1"/>
    <col min="18" max="18" width="12.875" customWidth="1"/>
    <col min="19" max="19" width="10.25" customWidth="1"/>
    <col min="20" max="20" width="13.375" customWidth="1"/>
    <col min="21" max="21" width="13.625" customWidth="1"/>
    <col min="22" max="22" width="20.375" customWidth="1"/>
    <col min="24" max="24" width="14.25" customWidth="1"/>
  </cols>
  <sheetData>
    <row r="1" ht="15" customHeight="1" spans="1:12">
      <c r="A1" s="13" t="s">
        <v>206</v>
      </c>
      <c r="B1" s="139"/>
      <c r="C1" s="140" t="s">
        <v>207</v>
      </c>
      <c r="D1" s="141"/>
      <c r="E1" s="141"/>
      <c r="F1" s="141"/>
      <c r="G1" s="11"/>
      <c r="H1" s="46"/>
      <c r="I1" s="7"/>
      <c r="J1" s="11"/>
      <c r="K1" s="11"/>
      <c r="L1" s="11"/>
    </row>
    <row r="2" s="70" customFormat="1" ht="26" customHeight="1" spans="1:12">
      <c r="A2" s="142" t="s">
        <v>208</v>
      </c>
      <c r="B2" s="142"/>
      <c r="C2" s="142"/>
      <c r="D2" s="143"/>
      <c r="E2" s="144"/>
      <c r="F2" s="145"/>
      <c r="G2" s="144"/>
      <c r="H2" s="142"/>
      <c r="I2" s="142"/>
      <c r="J2" s="144"/>
      <c r="K2" s="144"/>
      <c r="L2" s="144"/>
    </row>
    <row r="3" ht="14.1" customHeight="1" spans="1:12">
      <c r="A3" s="86"/>
      <c r="B3" s="86"/>
      <c r="C3" s="139"/>
      <c r="D3" s="146"/>
      <c r="E3" s="147"/>
      <c r="F3" s="11"/>
      <c r="G3" s="11"/>
      <c r="H3" s="48"/>
      <c r="I3" s="7"/>
      <c r="J3" s="11"/>
      <c r="K3" s="11"/>
      <c r="L3" s="163" t="s">
        <v>168</v>
      </c>
    </row>
    <row r="4" s="131" customFormat="1" ht="18" customHeight="1" spans="1:220">
      <c r="A4" s="148" t="s">
        <v>169</v>
      </c>
      <c r="B4" s="16" t="s">
        <v>170</v>
      </c>
      <c r="C4" s="16" t="s">
        <v>171</v>
      </c>
      <c r="D4" s="16" t="s">
        <v>209</v>
      </c>
      <c r="E4" s="63" t="s">
        <v>173</v>
      </c>
      <c r="F4" s="63" t="s">
        <v>174</v>
      </c>
      <c r="G4" s="63" t="s">
        <v>210</v>
      </c>
      <c r="H4" s="63" t="s">
        <v>176</v>
      </c>
      <c r="I4" s="63"/>
      <c r="J4" s="63"/>
      <c r="K4" s="58" t="s">
        <v>177</v>
      </c>
      <c r="L4" s="63" t="s">
        <v>179</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row>
    <row r="5" s="71" customFormat="1" ht="27" customHeight="1" spans="1:220">
      <c r="A5" s="148"/>
      <c r="B5" s="16"/>
      <c r="C5" s="16"/>
      <c r="D5" s="16"/>
      <c r="E5" s="63"/>
      <c r="F5" s="63"/>
      <c r="G5" s="63"/>
      <c r="H5" s="63" t="s">
        <v>180</v>
      </c>
      <c r="I5" s="63" t="s">
        <v>181</v>
      </c>
      <c r="J5" s="26" t="s">
        <v>182</v>
      </c>
      <c r="K5" s="61"/>
      <c r="L5" s="63"/>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row>
    <row r="6" ht="27" customHeight="1" spans="1:12">
      <c r="A6" s="148" t="s">
        <v>183</v>
      </c>
      <c r="B6" s="16" t="s">
        <v>184</v>
      </c>
      <c r="C6" s="16" t="s">
        <v>185</v>
      </c>
      <c r="D6" s="16" t="s">
        <v>186</v>
      </c>
      <c r="E6" s="63" t="s">
        <v>211</v>
      </c>
      <c r="F6" s="63" t="s">
        <v>212</v>
      </c>
      <c r="G6" s="63" t="s">
        <v>189</v>
      </c>
      <c r="H6" s="63" t="s">
        <v>213</v>
      </c>
      <c r="I6" s="63" t="s">
        <v>191</v>
      </c>
      <c r="J6" s="26" t="s">
        <v>192</v>
      </c>
      <c r="K6" s="26" t="s">
        <v>193</v>
      </c>
      <c r="L6" s="16" t="s">
        <v>194</v>
      </c>
    </row>
    <row r="7" ht="21.95" customHeight="1" spans="1:24">
      <c r="A7" s="92" t="s">
        <v>4</v>
      </c>
      <c r="B7" s="149">
        <f t="shared" ref="B7:K7" si="0">B8+B107</f>
        <v>13062</v>
      </c>
      <c r="C7" s="149">
        <f t="shared" si="0"/>
        <v>14112</v>
      </c>
      <c r="D7" s="96"/>
      <c r="E7" s="149">
        <f t="shared" si="0"/>
        <v>3898.62</v>
      </c>
      <c r="F7" s="149">
        <f t="shared" si="0"/>
        <v>2163.05</v>
      </c>
      <c r="G7" s="149">
        <f t="shared" si="0"/>
        <v>1735.57</v>
      </c>
      <c r="H7" s="149">
        <f t="shared" si="0"/>
        <v>1735.57</v>
      </c>
      <c r="I7" s="149">
        <f t="shared" si="0"/>
        <v>1630.21</v>
      </c>
      <c r="J7" s="149">
        <f t="shared" ref="J7:L7" si="1">J8+J107</f>
        <v>105.36</v>
      </c>
      <c r="K7" s="149">
        <f t="shared" si="1"/>
        <v>0</v>
      </c>
      <c r="L7" s="149">
        <f t="shared" si="1"/>
        <v>1840.93</v>
      </c>
      <c r="O7" s="164"/>
      <c r="P7" s="164"/>
      <c r="Q7" s="165"/>
      <c r="R7" s="12"/>
      <c r="S7" s="12"/>
      <c r="T7" s="12"/>
      <c r="U7" s="12"/>
      <c r="V7" s="12"/>
      <c r="W7" s="12"/>
      <c r="X7" s="12"/>
    </row>
    <row r="8" ht="21.95" customHeight="1" spans="1:24">
      <c r="A8" s="92" t="s">
        <v>7</v>
      </c>
      <c r="B8" s="149">
        <f t="shared" ref="B8:L8" si="2">B9+B21+B22+B29+B36+B42+B46+B50+B53+B59+B64+B65+B66+B70+B76+B84+B90+B94+B97+B100+B103+B106</f>
        <v>11373</v>
      </c>
      <c r="C8" s="149">
        <f t="shared" si="2"/>
        <v>12361</v>
      </c>
      <c r="D8" s="96"/>
      <c r="E8" s="149">
        <f t="shared" si="2"/>
        <v>3063.6</v>
      </c>
      <c r="F8" s="149">
        <f t="shared" si="2"/>
        <v>1883.36</v>
      </c>
      <c r="G8" s="149">
        <f t="shared" si="2"/>
        <v>1180.24</v>
      </c>
      <c r="H8" s="149">
        <f t="shared" si="2"/>
        <v>1180.24</v>
      </c>
      <c r="I8" s="149">
        <f t="shared" si="2"/>
        <v>1108.56</v>
      </c>
      <c r="J8" s="149">
        <f t="shared" si="2"/>
        <v>71.68</v>
      </c>
      <c r="K8" s="149">
        <f t="shared" si="2"/>
        <v>3.53</v>
      </c>
      <c r="L8" s="149">
        <f t="shared" si="2"/>
        <v>1255.45</v>
      </c>
      <c r="O8" s="164"/>
      <c r="P8" s="164"/>
      <c r="Q8" s="165"/>
      <c r="R8" s="12"/>
      <c r="S8" s="12"/>
      <c r="T8" s="12"/>
      <c r="U8" s="12"/>
      <c r="V8" s="12"/>
      <c r="W8" s="12"/>
      <c r="X8" s="12"/>
    </row>
    <row r="9" ht="21.95" customHeight="1" spans="1:12">
      <c r="A9" s="92" t="s">
        <v>8</v>
      </c>
      <c r="B9" s="150">
        <f t="shared" ref="B9:L9" si="3">SUM(B10:B20)</f>
        <v>5890</v>
      </c>
      <c r="C9" s="150">
        <f t="shared" si="3"/>
        <v>6590</v>
      </c>
      <c r="D9" s="96"/>
      <c r="E9" s="150">
        <f t="shared" si="3"/>
        <v>1186.2</v>
      </c>
      <c r="F9" s="150">
        <f t="shared" si="3"/>
        <v>975.37</v>
      </c>
      <c r="G9" s="150">
        <f t="shared" si="3"/>
        <v>210.83</v>
      </c>
      <c r="H9" s="150">
        <f t="shared" si="3"/>
        <v>210.83</v>
      </c>
      <c r="I9" s="150">
        <f t="shared" si="3"/>
        <v>211.65</v>
      </c>
      <c r="J9" s="150">
        <f t="shared" si="3"/>
        <v>-0.82000000000001</v>
      </c>
      <c r="K9" s="150">
        <f t="shared" si="3"/>
        <v>0</v>
      </c>
      <c r="L9" s="150">
        <f t="shared" si="3"/>
        <v>210.01</v>
      </c>
    </row>
    <row r="10" ht="21.95" customHeight="1" spans="1:12">
      <c r="A10" s="97" t="s">
        <v>9</v>
      </c>
      <c r="B10" s="151">
        <v>1219</v>
      </c>
      <c r="C10" s="152">
        <v>1313</v>
      </c>
      <c r="D10" s="38">
        <v>0.3</v>
      </c>
      <c r="E10" s="153">
        <f t="shared" ref="E10:E73" si="4">ROUND(C10*500*12*D10/10000,2)</f>
        <v>236.34</v>
      </c>
      <c r="F10" s="153">
        <f t="shared" ref="F10:F73" si="5">ROUND(B10*0.3*460*12/10000,2)</f>
        <v>201.87</v>
      </c>
      <c r="G10" s="153">
        <f t="shared" ref="G10:G73" si="6">E10-F10</f>
        <v>34.47</v>
      </c>
      <c r="H10" s="153">
        <f t="shared" ref="H10:H73" si="7">G10</f>
        <v>34.47</v>
      </c>
      <c r="I10" s="153">
        <v>37.08</v>
      </c>
      <c r="J10" s="153">
        <f t="shared" ref="J10:J73" si="8">H10-I10</f>
        <v>-2.61</v>
      </c>
      <c r="K10" s="153"/>
      <c r="L10" s="153">
        <f t="shared" ref="L10:L73" si="9">G10+J10+K10</f>
        <v>31.86</v>
      </c>
    </row>
    <row r="11" ht="21.95" customHeight="1" spans="1:12">
      <c r="A11" s="97" t="s">
        <v>10</v>
      </c>
      <c r="B11" s="151">
        <v>1533</v>
      </c>
      <c r="C11" s="152">
        <v>1634</v>
      </c>
      <c r="D11" s="38">
        <v>0.3</v>
      </c>
      <c r="E11" s="153">
        <f t="shared" si="4"/>
        <v>294.12</v>
      </c>
      <c r="F11" s="153">
        <f t="shared" si="5"/>
        <v>253.86</v>
      </c>
      <c r="G11" s="153">
        <f t="shared" si="6"/>
        <v>40.26</v>
      </c>
      <c r="H11" s="153">
        <f t="shared" si="7"/>
        <v>40.26</v>
      </c>
      <c r="I11" s="153">
        <v>48.21</v>
      </c>
      <c r="J11" s="153">
        <f t="shared" si="8"/>
        <v>-7.95000000000001</v>
      </c>
      <c r="K11" s="153"/>
      <c r="L11" s="153">
        <f t="shared" si="9"/>
        <v>32.31</v>
      </c>
    </row>
    <row r="12" ht="21.95" customHeight="1" spans="1:12">
      <c r="A12" s="97" t="s">
        <v>11</v>
      </c>
      <c r="B12" s="151">
        <v>1334</v>
      </c>
      <c r="C12" s="152">
        <v>1643</v>
      </c>
      <c r="D12" s="38">
        <v>0.3</v>
      </c>
      <c r="E12" s="153">
        <f t="shared" si="4"/>
        <v>295.74</v>
      </c>
      <c r="F12" s="153">
        <f t="shared" si="5"/>
        <v>220.91</v>
      </c>
      <c r="G12" s="153">
        <f t="shared" si="6"/>
        <v>74.83</v>
      </c>
      <c r="H12" s="153">
        <f t="shared" si="7"/>
        <v>74.83</v>
      </c>
      <c r="I12" s="153">
        <v>72.64</v>
      </c>
      <c r="J12" s="153">
        <f t="shared" si="8"/>
        <v>2.19000000000001</v>
      </c>
      <c r="K12" s="153"/>
      <c r="L12" s="153">
        <f t="shared" si="9"/>
        <v>77.02</v>
      </c>
    </row>
    <row r="13" ht="21.95" customHeight="1" spans="1:12">
      <c r="A13" s="97" t="s">
        <v>12</v>
      </c>
      <c r="B13" s="151">
        <v>515</v>
      </c>
      <c r="C13" s="152">
        <v>572</v>
      </c>
      <c r="D13" s="38">
        <v>0.3</v>
      </c>
      <c r="E13" s="153">
        <f t="shared" si="4"/>
        <v>102.96</v>
      </c>
      <c r="F13" s="153">
        <f t="shared" si="5"/>
        <v>85.28</v>
      </c>
      <c r="G13" s="153">
        <f t="shared" si="6"/>
        <v>17.68</v>
      </c>
      <c r="H13" s="153">
        <f t="shared" si="7"/>
        <v>17.68</v>
      </c>
      <c r="I13" s="153">
        <v>14.55</v>
      </c>
      <c r="J13" s="153">
        <f t="shared" si="8"/>
        <v>3.12999999999999</v>
      </c>
      <c r="K13" s="153"/>
      <c r="L13" s="153">
        <f t="shared" si="9"/>
        <v>20.81</v>
      </c>
    </row>
    <row r="14" ht="21.95" customHeight="1" spans="1:12">
      <c r="A14" s="97" t="s">
        <v>13</v>
      </c>
      <c r="B14" s="151">
        <v>389</v>
      </c>
      <c r="C14" s="152">
        <v>447</v>
      </c>
      <c r="D14" s="38">
        <v>0.3</v>
      </c>
      <c r="E14" s="153">
        <f t="shared" si="4"/>
        <v>80.46</v>
      </c>
      <c r="F14" s="153">
        <f t="shared" si="5"/>
        <v>64.42</v>
      </c>
      <c r="G14" s="153">
        <f t="shared" si="6"/>
        <v>16.04</v>
      </c>
      <c r="H14" s="153">
        <f t="shared" si="7"/>
        <v>16.04</v>
      </c>
      <c r="I14" s="153">
        <v>12.54</v>
      </c>
      <c r="J14" s="153">
        <f t="shared" si="8"/>
        <v>3.49999999999999</v>
      </c>
      <c r="K14" s="153"/>
      <c r="L14" s="153">
        <f t="shared" si="9"/>
        <v>19.54</v>
      </c>
    </row>
    <row r="15" ht="21.95" customHeight="1" spans="1:12">
      <c r="A15" s="97" t="s">
        <v>14</v>
      </c>
      <c r="B15" s="151">
        <v>227</v>
      </c>
      <c r="C15" s="152">
        <v>246</v>
      </c>
      <c r="D15" s="38">
        <v>0.3</v>
      </c>
      <c r="E15" s="153">
        <f t="shared" si="4"/>
        <v>44.28</v>
      </c>
      <c r="F15" s="153">
        <f t="shared" si="5"/>
        <v>37.59</v>
      </c>
      <c r="G15" s="153">
        <f t="shared" si="6"/>
        <v>6.69</v>
      </c>
      <c r="H15" s="153">
        <f t="shared" si="7"/>
        <v>6.69</v>
      </c>
      <c r="I15" s="153">
        <v>4.18</v>
      </c>
      <c r="J15" s="153">
        <f t="shared" si="8"/>
        <v>2.51</v>
      </c>
      <c r="K15" s="153"/>
      <c r="L15" s="153">
        <f t="shared" si="9"/>
        <v>9.2</v>
      </c>
    </row>
    <row r="16" ht="21.95" customHeight="1" spans="1:12">
      <c r="A16" s="97" t="s">
        <v>15</v>
      </c>
      <c r="B16" s="151">
        <v>250</v>
      </c>
      <c r="C16" s="152">
        <v>265</v>
      </c>
      <c r="D16" s="38">
        <v>0.3</v>
      </c>
      <c r="E16" s="153">
        <f t="shared" si="4"/>
        <v>47.7</v>
      </c>
      <c r="F16" s="153">
        <f t="shared" si="5"/>
        <v>41.4</v>
      </c>
      <c r="G16" s="153">
        <f t="shared" si="6"/>
        <v>6.3</v>
      </c>
      <c r="H16" s="153">
        <f t="shared" si="7"/>
        <v>6.3</v>
      </c>
      <c r="I16" s="153">
        <v>6.59</v>
      </c>
      <c r="J16" s="153">
        <f t="shared" si="8"/>
        <v>-0.289999999999996</v>
      </c>
      <c r="K16" s="153"/>
      <c r="L16" s="153">
        <f t="shared" si="9"/>
        <v>6.01000000000001</v>
      </c>
    </row>
    <row r="17" ht="21.95" customHeight="1" spans="1:12">
      <c r="A17" s="97" t="s">
        <v>16</v>
      </c>
      <c r="B17" s="151">
        <v>129</v>
      </c>
      <c r="C17" s="152">
        <v>135</v>
      </c>
      <c r="D17" s="38">
        <v>0.3</v>
      </c>
      <c r="E17" s="153">
        <f t="shared" si="4"/>
        <v>24.3</v>
      </c>
      <c r="F17" s="153">
        <f t="shared" si="5"/>
        <v>21.36</v>
      </c>
      <c r="G17" s="153">
        <f t="shared" si="6"/>
        <v>2.94</v>
      </c>
      <c r="H17" s="153">
        <f t="shared" si="7"/>
        <v>2.94</v>
      </c>
      <c r="I17" s="153">
        <v>4.24</v>
      </c>
      <c r="J17" s="153">
        <f t="shared" si="8"/>
        <v>-1.3</v>
      </c>
      <c r="K17" s="153"/>
      <c r="L17" s="153">
        <f t="shared" si="9"/>
        <v>1.64</v>
      </c>
    </row>
    <row r="18" ht="21.95" customHeight="1" spans="1:12">
      <c r="A18" s="97" t="s">
        <v>17</v>
      </c>
      <c r="B18" s="151">
        <v>131</v>
      </c>
      <c r="C18" s="152">
        <v>164</v>
      </c>
      <c r="D18" s="38">
        <v>0.3</v>
      </c>
      <c r="E18" s="153">
        <f t="shared" si="4"/>
        <v>29.52</v>
      </c>
      <c r="F18" s="153">
        <f t="shared" si="5"/>
        <v>21.69</v>
      </c>
      <c r="G18" s="153">
        <f t="shared" si="6"/>
        <v>7.83</v>
      </c>
      <c r="H18" s="153">
        <f t="shared" si="7"/>
        <v>7.83</v>
      </c>
      <c r="I18" s="153">
        <v>6.82</v>
      </c>
      <c r="J18" s="153">
        <f t="shared" si="8"/>
        <v>1.01</v>
      </c>
      <c r="K18" s="153"/>
      <c r="L18" s="153">
        <f t="shared" si="9"/>
        <v>8.84</v>
      </c>
    </row>
    <row r="19" ht="21.95" customHeight="1" spans="1:12">
      <c r="A19" s="97" t="s">
        <v>18</v>
      </c>
      <c r="B19" s="151">
        <v>74</v>
      </c>
      <c r="C19" s="152">
        <v>74</v>
      </c>
      <c r="D19" s="38">
        <v>0.3</v>
      </c>
      <c r="E19" s="153">
        <f t="shared" si="4"/>
        <v>13.32</v>
      </c>
      <c r="F19" s="153">
        <f t="shared" si="5"/>
        <v>12.25</v>
      </c>
      <c r="G19" s="153">
        <f t="shared" si="6"/>
        <v>1.07</v>
      </c>
      <c r="H19" s="153">
        <f t="shared" si="7"/>
        <v>1.07</v>
      </c>
      <c r="I19" s="153">
        <v>2.04</v>
      </c>
      <c r="J19" s="153">
        <f t="shared" si="8"/>
        <v>-0.97</v>
      </c>
      <c r="K19" s="153"/>
      <c r="L19" s="153">
        <f t="shared" si="9"/>
        <v>0.100000000000001</v>
      </c>
    </row>
    <row r="20" ht="21.95" customHeight="1" spans="1:12">
      <c r="A20" s="97" t="s">
        <v>19</v>
      </c>
      <c r="B20" s="151">
        <v>89</v>
      </c>
      <c r="C20" s="152">
        <v>97</v>
      </c>
      <c r="D20" s="38">
        <v>0.3</v>
      </c>
      <c r="E20" s="153">
        <f t="shared" si="4"/>
        <v>17.46</v>
      </c>
      <c r="F20" s="153">
        <f t="shared" si="5"/>
        <v>14.74</v>
      </c>
      <c r="G20" s="153">
        <f t="shared" si="6"/>
        <v>2.72</v>
      </c>
      <c r="H20" s="153">
        <f t="shared" si="7"/>
        <v>2.72</v>
      </c>
      <c r="I20" s="153">
        <v>2.76</v>
      </c>
      <c r="J20" s="153">
        <f t="shared" si="8"/>
        <v>-0.0399999999999991</v>
      </c>
      <c r="K20" s="153"/>
      <c r="L20" s="153">
        <f t="shared" si="9"/>
        <v>2.68</v>
      </c>
    </row>
    <row r="21" s="132" customFormat="1" ht="27" customHeight="1" spans="1:13">
      <c r="A21" s="92" t="s">
        <v>20</v>
      </c>
      <c r="B21" s="150">
        <v>0</v>
      </c>
      <c r="C21" s="154">
        <v>0</v>
      </c>
      <c r="D21" s="67">
        <v>0.3</v>
      </c>
      <c r="E21" s="155">
        <f t="shared" si="4"/>
        <v>0</v>
      </c>
      <c r="F21" s="155">
        <f t="shared" si="5"/>
        <v>0</v>
      </c>
      <c r="G21" s="155">
        <f t="shared" si="6"/>
        <v>0</v>
      </c>
      <c r="H21" s="155">
        <f t="shared" si="7"/>
        <v>0</v>
      </c>
      <c r="I21" s="155">
        <v>0.18</v>
      </c>
      <c r="J21" s="155">
        <f t="shared" si="8"/>
        <v>-0.18</v>
      </c>
      <c r="K21" s="155"/>
      <c r="L21" s="155">
        <f t="shared" si="9"/>
        <v>-0.18</v>
      </c>
      <c r="M21"/>
    </row>
    <row r="22" s="132" customFormat="1" ht="21.95" customHeight="1" spans="1:13">
      <c r="A22" s="92" t="s">
        <v>21</v>
      </c>
      <c r="B22" s="150">
        <f t="shared" ref="B22:L22" si="10">SUM(B23:B28)-B23</f>
        <v>429</v>
      </c>
      <c r="C22" s="150">
        <f t="shared" si="10"/>
        <v>469</v>
      </c>
      <c r="D22" s="96"/>
      <c r="E22" s="150">
        <f t="shared" si="10"/>
        <v>84.42</v>
      </c>
      <c r="F22" s="150">
        <f t="shared" si="10"/>
        <v>71.05</v>
      </c>
      <c r="G22" s="150">
        <f t="shared" si="10"/>
        <v>13.37</v>
      </c>
      <c r="H22" s="150">
        <f t="shared" si="10"/>
        <v>13.37</v>
      </c>
      <c r="I22" s="150">
        <f t="shared" si="10"/>
        <v>10.73</v>
      </c>
      <c r="J22" s="150">
        <f t="shared" si="10"/>
        <v>2.64</v>
      </c>
      <c r="K22" s="150">
        <f t="shared" si="10"/>
        <v>-0.67</v>
      </c>
      <c r="L22" s="150">
        <f t="shared" si="10"/>
        <v>15.34</v>
      </c>
      <c r="M22"/>
    </row>
    <row r="23" ht="21.95" customHeight="1" spans="1:12">
      <c r="A23" s="97" t="s">
        <v>22</v>
      </c>
      <c r="B23" s="151">
        <f t="shared" ref="B23:L23" si="11">B24+B25</f>
        <v>28</v>
      </c>
      <c r="C23" s="151">
        <f t="shared" si="11"/>
        <v>31</v>
      </c>
      <c r="D23" s="38"/>
      <c r="E23" s="151">
        <f t="shared" si="11"/>
        <v>5.58</v>
      </c>
      <c r="F23" s="151">
        <f t="shared" si="11"/>
        <v>4.64</v>
      </c>
      <c r="G23" s="151">
        <f t="shared" si="11"/>
        <v>0.940000000000001</v>
      </c>
      <c r="H23" s="151">
        <f t="shared" si="11"/>
        <v>0.940000000000001</v>
      </c>
      <c r="I23" s="151">
        <f t="shared" si="11"/>
        <v>0.7</v>
      </c>
      <c r="J23" s="151">
        <f t="shared" si="11"/>
        <v>0.240000000000001</v>
      </c>
      <c r="K23" s="151">
        <f t="shared" si="11"/>
        <v>-0.16</v>
      </c>
      <c r="L23" s="151">
        <f t="shared" si="11"/>
        <v>1.02</v>
      </c>
    </row>
    <row r="24" ht="26" customHeight="1" spans="1:12">
      <c r="A24" s="106" t="s">
        <v>23</v>
      </c>
      <c r="B24" s="156">
        <v>27</v>
      </c>
      <c r="C24" s="157">
        <v>30</v>
      </c>
      <c r="D24" s="41">
        <v>0.3</v>
      </c>
      <c r="E24" s="153">
        <f t="shared" si="4"/>
        <v>5.4</v>
      </c>
      <c r="F24" s="153">
        <f t="shared" si="5"/>
        <v>4.47</v>
      </c>
      <c r="G24" s="153">
        <f t="shared" si="6"/>
        <v>0.930000000000001</v>
      </c>
      <c r="H24" s="153">
        <f t="shared" si="7"/>
        <v>0.930000000000001</v>
      </c>
      <c r="I24" s="153">
        <v>0.69</v>
      </c>
      <c r="J24" s="153">
        <f t="shared" si="8"/>
        <v>0.240000000000001</v>
      </c>
      <c r="K24" s="153"/>
      <c r="L24" s="153">
        <f t="shared" si="9"/>
        <v>1.17</v>
      </c>
    </row>
    <row r="25" ht="21.95" customHeight="1" spans="1:12">
      <c r="A25" s="106" t="s">
        <v>24</v>
      </c>
      <c r="B25" s="156">
        <v>1</v>
      </c>
      <c r="C25" s="152">
        <v>1</v>
      </c>
      <c r="D25" s="41">
        <v>0.3</v>
      </c>
      <c r="E25" s="153">
        <f t="shared" si="4"/>
        <v>0.18</v>
      </c>
      <c r="F25" s="153">
        <f t="shared" si="5"/>
        <v>0.17</v>
      </c>
      <c r="G25" s="153">
        <f t="shared" si="6"/>
        <v>0.00999999999999998</v>
      </c>
      <c r="H25" s="153">
        <f t="shared" si="7"/>
        <v>0.00999999999999998</v>
      </c>
      <c r="I25" s="153">
        <v>0.00999999999999998</v>
      </c>
      <c r="J25" s="153">
        <f t="shared" si="8"/>
        <v>0</v>
      </c>
      <c r="K25" s="153">
        <v>-0.16</v>
      </c>
      <c r="L25" s="153">
        <f t="shared" si="9"/>
        <v>-0.15</v>
      </c>
    </row>
    <row r="26" ht="21.95" customHeight="1" spans="1:12">
      <c r="A26" s="97" t="s">
        <v>25</v>
      </c>
      <c r="B26" s="156">
        <v>287</v>
      </c>
      <c r="C26" s="152">
        <v>312</v>
      </c>
      <c r="D26" s="38">
        <v>0.3</v>
      </c>
      <c r="E26" s="153">
        <f t="shared" si="4"/>
        <v>56.16</v>
      </c>
      <c r="F26" s="153">
        <f t="shared" si="5"/>
        <v>47.53</v>
      </c>
      <c r="G26" s="153">
        <f t="shared" si="6"/>
        <v>8.63</v>
      </c>
      <c r="H26" s="153">
        <f t="shared" si="7"/>
        <v>8.63</v>
      </c>
      <c r="I26" s="153">
        <v>6.64</v>
      </c>
      <c r="J26" s="153">
        <f t="shared" si="8"/>
        <v>1.99</v>
      </c>
      <c r="K26" s="153"/>
      <c r="L26" s="153">
        <f t="shared" si="9"/>
        <v>10.62</v>
      </c>
    </row>
    <row r="27" ht="21.95" customHeight="1" spans="1:12">
      <c r="A27" s="97" t="s">
        <v>26</v>
      </c>
      <c r="B27" s="156">
        <v>61</v>
      </c>
      <c r="C27" s="152">
        <v>68</v>
      </c>
      <c r="D27" s="38">
        <v>0.3</v>
      </c>
      <c r="E27" s="153">
        <f t="shared" si="4"/>
        <v>12.24</v>
      </c>
      <c r="F27" s="153">
        <f t="shared" si="5"/>
        <v>10.1</v>
      </c>
      <c r="G27" s="153">
        <f t="shared" si="6"/>
        <v>2.14</v>
      </c>
      <c r="H27" s="153">
        <f t="shared" si="7"/>
        <v>2.14</v>
      </c>
      <c r="I27" s="153">
        <v>1.09</v>
      </c>
      <c r="J27" s="153">
        <f t="shared" si="8"/>
        <v>1.05</v>
      </c>
      <c r="K27" s="153"/>
      <c r="L27" s="153">
        <f t="shared" si="9"/>
        <v>3.19</v>
      </c>
    </row>
    <row r="28" ht="21.95" customHeight="1" spans="1:12">
      <c r="A28" s="97" t="s">
        <v>27</v>
      </c>
      <c r="B28" s="156">
        <v>53</v>
      </c>
      <c r="C28" s="152">
        <v>58</v>
      </c>
      <c r="D28" s="38">
        <v>0.3</v>
      </c>
      <c r="E28" s="153">
        <f t="shared" si="4"/>
        <v>10.44</v>
      </c>
      <c r="F28" s="153">
        <f t="shared" si="5"/>
        <v>8.78</v>
      </c>
      <c r="G28" s="153">
        <f t="shared" si="6"/>
        <v>1.66</v>
      </c>
      <c r="H28" s="153">
        <f t="shared" si="7"/>
        <v>1.66</v>
      </c>
      <c r="I28" s="153">
        <v>2.3</v>
      </c>
      <c r="J28" s="153">
        <f t="shared" si="8"/>
        <v>-0.64</v>
      </c>
      <c r="K28" s="153">
        <v>-0.51</v>
      </c>
      <c r="L28" s="153">
        <f t="shared" si="9"/>
        <v>0.51</v>
      </c>
    </row>
    <row r="29" ht="21.95" customHeight="1" spans="1:12">
      <c r="A29" s="124" t="s">
        <v>28</v>
      </c>
      <c r="B29" s="150">
        <f t="shared" ref="B29:L29" si="12">SUM(B30:B35)</f>
        <v>562</v>
      </c>
      <c r="C29" s="150">
        <f t="shared" si="12"/>
        <v>577</v>
      </c>
      <c r="D29" s="96"/>
      <c r="E29" s="150">
        <f t="shared" si="12"/>
        <v>295.53</v>
      </c>
      <c r="F29" s="150">
        <f t="shared" si="12"/>
        <v>93.06</v>
      </c>
      <c r="G29" s="150">
        <f t="shared" si="12"/>
        <v>202.47</v>
      </c>
      <c r="H29" s="150">
        <f t="shared" si="12"/>
        <v>202.47</v>
      </c>
      <c r="I29" s="150">
        <f t="shared" si="12"/>
        <v>193.81</v>
      </c>
      <c r="J29" s="150">
        <f t="shared" si="12"/>
        <v>8.66000000000003</v>
      </c>
      <c r="K29" s="150">
        <f t="shared" si="12"/>
        <v>0.18</v>
      </c>
      <c r="L29" s="150">
        <f t="shared" si="12"/>
        <v>211.31</v>
      </c>
    </row>
    <row r="30" ht="21.95" customHeight="1" spans="1:12">
      <c r="A30" s="97" t="s">
        <v>29</v>
      </c>
      <c r="B30" s="151">
        <v>43</v>
      </c>
      <c r="C30" s="152">
        <v>52</v>
      </c>
      <c r="D30" s="38">
        <v>0.85</v>
      </c>
      <c r="E30" s="153">
        <f t="shared" si="4"/>
        <v>26.52</v>
      </c>
      <c r="F30" s="153">
        <f t="shared" si="5"/>
        <v>7.12</v>
      </c>
      <c r="G30" s="153">
        <f t="shared" si="6"/>
        <v>19.4</v>
      </c>
      <c r="H30" s="153">
        <f t="shared" si="7"/>
        <v>19.4</v>
      </c>
      <c r="I30" s="153">
        <v>14.25</v>
      </c>
      <c r="J30" s="153">
        <f t="shared" si="8"/>
        <v>5.15</v>
      </c>
      <c r="K30" s="153"/>
      <c r="L30" s="153">
        <f t="shared" si="9"/>
        <v>24.55</v>
      </c>
    </row>
    <row r="31" ht="21.95" customHeight="1" spans="1:12">
      <c r="A31" s="97" t="s">
        <v>30</v>
      </c>
      <c r="B31" s="151">
        <v>472</v>
      </c>
      <c r="C31" s="152">
        <v>480</v>
      </c>
      <c r="D31" s="38">
        <v>0.85</v>
      </c>
      <c r="E31" s="153">
        <f t="shared" si="4"/>
        <v>244.8</v>
      </c>
      <c r="F31" s="153">
        <f t="shared" si="5"/>
        <v>78.16</v>
      </c>
      <c r="G31" s="153">
        <f t="shared" si="6"/>
        <v>166.64</v>
      </c>
      <c r="H31" s="153">
        <f t="shared" si="7"/>
        <v>166.64</v>
      </c>
      <c r="I31" s="153">
        <v>163.14</v>
      </c>
      <c r="J31" s="153">
        <f t="shared" si="8"/>
        <v>3.50000000000003</v>
      </c>
      <c r="K31" s="153">
        <v>0.18</v>
      </c>
      <c r="L31" s="153">
        <f t="shared" si="9"/>
        <v>170.32</v>
      </c>
    </row>
    <row r="32" ht="21.95" customHeight="1" spans="1:12">
      <c r="A32" s="97" t="s">
        <v>31</v>
      </c>
      <c r="B32" s="151">
        <v>9</v>
      </c>
      <c r="C32" s="152">
        <v>10</v>
      </c>
      <c r="D32" s="38">
        <v>0.85</v>
      </c>
      <c r="E32" s="153">
        <f t="shared" si="4"/>
        <v>5.1</v>
      </c>
      <c r="F32" s="153">
        <f t="shared" si="5"/>
        <v>1.49</v>
      </c>
      <c r="G32" s="153">
        <f t="shared" si="6"/>
        <v>3.61</v>
      </c>
      <c r="H32" s="153">
        <f t="shared" si="7"/>
        <v>3.61</v>
      </c>
      <c r="I32" s="153">
        <v>3.25</v>
      </c>
      <c r="J32" s="153">
        <f t="shared" si="8"/>
        <v>0.359999999999999</v>
      </c>
      <c r="K32" s="153"/>
      <c r="L32" s="153">
        <f t="shared" si="9"/>
        <v>3.97</v>
      </c>
    </row>
    <row r="33" ht="21.95" customHeight="1" spans="1:12">
      <c r="A33" s="97" t="s">
        <v>32</v>
      </c>
      <c r="B33" s="151">
        <v>10</v>
      </c>
      <c r="C33" s="152">
        <v>10</v>
      </c>
      <c r="D33" s="38">
        <v>1</v>
      </c>
      <c r="E33" s="153">
        <f t="shared" si="4"/>
        <v>6</v>
      </c>
      <c r="F33" s="153">
        <f t="shared" si="5"/>
        <v>1.66</v>
      </c>
      <c r="G33" s="153">
        <f t="shared" si="6"/>
        <v>4.34</v>
      </c>
      <c r="H33" s="153">
        <f t="shared" si="7"/>
        <v>4.34</v>
      </c>
      <c r="I33" s="153">
        <v>4.18</v>
      </c>
      <c r="J33" s="153">
        <f t="shared" si="8"/>
        <v>0.16</v>
      </c>
      <c r="K33" s="153"/>
      <c r="L33" s="153">
        <f t="shared" si="9"/>
        <v>4.5</v>
      </c>
    </row>
    <row r="34" ht="21.95" customHeight="1" spans="1:12">
      <c r="A34" s="97" t="s">
        <v>33</v>
      </c>
      <c r="B34" s="151">
        <v>4</v>
      </c>
      <c r="C34" s="152">
        <v>4</v>
      </c>
      <c r="D34" s="38">
        <v>1</v>
      </c>
      <c r="E34" s="153">
        <f t="shared" si="4"/>
        <v>2.4</v>
      </c>
      <c r="F34" s="153">
        <f t="shared" si="5"/>
        <v>0.66</v>
      </c>
      <c r="G34" s="153">
        <f t="shared" si="6"/>
        <v>1.74</v>
      </c>
      <c r="H34" s="153">
        <f t="shared" si="7"/>
        <v>1.74</v>
      </c>
      <c r="I34" s="153">
        <v>1.74</v>
      </c>
      <c r="J34" s="153">
        <f t="shared" si="8"/>
        <v>0</v>
      </c>
      <c r="K34" s="153"/>
      <c r="L34" s="153">
        <f t="shared" si="9"/>
        <v>1.74</v>
      </c>
    </row>
    <row r="35" ht="21.95" customHeight="1" spans="1:12">
      <c r="A35" s="97" t="s">
        <v>34</v>
      </c>
      <c r="B35" s="151">
        <v>24</v>
      </c>
      <c r="C35" s="152">
        <v>21</v>
      </c>
      <c r="D35" s="38">
        <v>0.85</v>
      </c>
      <c r="E35" s="153">
        <f t="shared" si="4"/>
        <v>10.71</v>
      </c>
      <c r="F35" s="153">
        <f t="shared" si="5"/>
        <v>3.97</v>
      </c>
      <c r="G35" s="153">
        <f t="shared" si="6"/>
        <v>6.74</v>
      </c>
      <c r="H35" s="153">
        <f t="shared" si="7"/>
        <v>6.74</v>
      </c>
      <c r="I35" s="153">
        <v>7.25</v>
      </c>
      <c r="J35" s="153">
        <f t="shared" si="8"/>
        <v>-0.51</v>
      </c>
      <c r="K35" s="153"/>
      <c r="L35" s="153">
        <f t="shared" si="9"/>
        <v>6.23</v>
      </c>
    </row>
    <row r="36" ht="21.95" customHeight="1" spans="1:12">
      <c r="A36" s="158" t="s">
        <v>35</v>
      </c>
      <c r="B36" s="150">
        <f t="shared" ref="B36:L36" si="13">SUM(B37:B41)</f>
        <v>1136</v>
      </c>
      <c r="C36" s="150">
        <f t="shared" si="13"/>
        <v>1226</v>
      </c>
      <c r="D36" s="96"/>
      <c r="E36" s="150">
        <f t="shared" si="13"/>
        <v>220.68</v>
      </c>
      <c r="F36" s="150">
        <f t="shared" si="13"/>
        <v>188.12</v>
      </c>
      <c r="G36" s="150">
        <f t="shared" si="13"/>
        <v>32.56</v>
      </c>
      <c r="H36" s="150">
        <f t="shared" si="13"/>
        <v>32.56</v>
      </c>
      <c r="I36" s="150">
        <f t="shared" si="13"/>
        <v>27.18</v>
      </c>
      <c r="J36" s="150">
        <f t="shared" si="13"/>
        <v>5.37999999999998</v>
      </c>
      <c r="K36" s="150">
        <f t="shared" si="13"/>
        <v>0</v>
      </c>
      <c r="L36" s="150">
        <f t="shared" si="13"/>
        <v>37.94</v>
      </c>
    </row>
    <row r="37" ht="21.95" customHeight="1" spans="1:12">
      <c r="A37" s="97" t="s">
        <v>36</v>
      </c>
      <c r="B37" s="151">
        <v>385</v>
      </c>
      <c r="C37" s="152">
        <v>385</v>
      </c>
      <c r="D37" s="38">
        <v>0.3</v>
      </c>
      <c r="E37" s="153">
        <f t="shared" si="4"/>
        <v>69.3</v>
      </c>
      <c r="F37" s="153">
        <f t="shared" si="5"/>
        <v>63.76</v>
      </c>
      <c r="G37" s="153">
        <f t="shared" si="6"/>
        <v>5.54</v>
      </c>
      <c r="H37" s="153">
        <f t="shared" si="7"/>
        <v>5.54</v>
      </c>
      <c r="I37" s="153">
        <v>5.86000000000001</v>
      </c>
      <c r="J37" s="153">
        <f t="shared" si="8"/>
        <v>-0.320000000000011</v>
      </c>
      <c r="K37" s="153"/>
      <c r="L37" s="153">
        <f t="shared" si="9"/>
        <v>5.21999999999999</v>
      </c>
    </row>
    <row r="38" ht="21.95" customHeight="1" spans="1:12">
      <c r="A38" s="97" t="s">
        <v>37</v>
      </c>
      <c r="B38" s="151">
        <v>221</v>
      </c>
      <c r="C38" s="152">
        <v>262</v>
      </c>
      <c r="D38" s="38">
        <v>0.3</v>
      </c>
      <c r="E38" s="153">
        <f t="shared" si="4"/>
        <v>47.16</v>
      </c>
      <c r="F38" s="153">
        <f t="shared" si="5"/>
        <v>36.6</v>
      </c>
      <c r="G38" s="153">
        <f t="shared" si="6"/>
        <v>10.56</v>
      </c>
      <c r="H38" s="153">
        <f t="shared" si="7"/>
        <v>10.56</v>
      </c>
      <c r="I38" s="153">
        <v>5.58000000000001</v>
      </c>
      <c r="J38" s="153">
        <f t="shared" si="8"/>
        <v>4.97999999999999</v>
      </c>
      <c r="K38" s="153"/>
      <c r="L38" s="153">
        <f t="shared" si="9"/>
        <v>15.54</v>
      </c>
    </row>
    <row r="39" ht="21.95" customHeight="1" spans="1:12">
      <c r="A39" s="97" t="s">
        <v>38</v>
      </c>
      <c r="B39" s="151">
        <v>133</v>
      </c>
      <c r="C39" s="152">
        <v>134</v>
      </c>
      <c r="D39" s="38">
        <v>0.3</v>
      </c>
      <c r="E39" s="153">
        <f t="shared" si="4"/>
        <v>24.12</v>
      </c>
      <c r="F39" s="153">
        <f t="shared" si="5"/>
        <v>22.02</v>
      </c>
      <c r="G39" s="153">
        <f t="shared" si="6"/>
        <v>2.1</v>
      </c>
      <c r="H39" s="153">
        <f t="shared" si="7"/>
        <v>2.1</v>
      </c>
      <c r="I39" s="153">
        <v>2.79</v>
      </c>
      <c r="J39" s="153">
        <f t="shared" si="8"/>
        <v>-0.689999999999999</v>
      </c>
      <c r="K39" s="153"/>
      <c r="L39" s="153">
        <f t="shared" si="9"/>
        <v>1.41</v>
      </c>
    </row>
    <row r="40" ht="21.95" customHeight="1" spans="1:12">
      <c r="A40" s="97" t="s">
        <v>39</v>
      </c>
      <c r="B40" s="151">
        <v>72</v>
      </c>
      <c r="C40" s="152">
        <v>70</v>
      </c>
      <c r="D40" s="38">
        <v>0.3</v>
      </c>
      <c r="E40" s="153">
        <f t="shared" si="4"/>
        <v>12.6</v>
      </c>
      <c r="F40" s="153">
        <f t="shared" si="5"/>
        <v>11.92</v>
      </c>
      <c r="G40" s="153">
        <f t="shared" si="6"/>
        <v>0.68</v>
      </c>
      <c r="H40" s="153">
        <f t="shared" si="7"/>
        <v>0.68</v>
      </c>
      <c r="I40" s="153">
        <v>1.42</v>
      </c>
      <c r="J40" s="153">
        <f t="shared" si="8"/>
        <v>-0.74</v>
      </c>
      <c r="K40" s="153"/>
      <c r="L40" s="153">
        <f t="shared" si="9"/>
        <v>-0.0600000000000005</v>
      </c>
    </row>
    <row r="41" ht="21.95" customHeight="1" spans="1:12">
      <c r="A41" s="97" t="s">
        <v>40</v>
      </c>
      <c r="B41" s="156">
        <v>325</v>
      </c>
      <c r="C41" s="25">
        <v>375</v>
      </c>
      <c r="D41" s="38">
        <v>0.3</v>
      </c>
      <c r="E41" s="153">
        <f t="shared" si="4"/>
        <v>67.5</v>
      </c>
      <c r="F41" s="153">
        <f t="shared" si="5"/>
        <v>53.82</v>
      </c>
      <c r="G41" s="153">
        <f t="shared" si="6"/>
        <v>13.68</v>
      </c>
      <c r="H41" s="153">
        <f t="shared" si="7"/>
        <v>13.68</v>
      </c>
      <c r="I41" s="153">
        <v>11.53</v>
      </c>
      <c r="J41" s="153">
        <f t="shared" si="8"/>
        <v>2.15</v>
      </c>
      <c r="K41" s="153"/>
      <c r="L41" s="153">
        <f t="shared" si="9"/>
        <v>15.83</v>
      </c>
    </row>
    <row r="42" ht="21.95" customHeight="1" spans="1:12">
      <c r="A42" s="124" t="s">
        <v>41</v>
      </c>
      <c r="B42" s="150">
        <f t="shared" ref="B42:L42" si="14">SUM(B43:B45)</f>
        <v>548</v>
      </c>
      <c r="C42" s="150">
        <f t="shared" si="14"/>
        <v>572</v>
      </c>
      <c r="D42" s="26"/>
      <c r="E42" s="150">
        <f t="shared" si="14"/>
        <v>291.72</v>
      </c>
      <c r="F42" s="150">
        <f t="shared" si="14"/>
        <v>90.75</v>
      </c>
      <c r="G42" s="150">
        <f t="shared" si="14"/>
        <v>200.97</v>
      </c>
      <c r="H42" s="150">
        <f t="shared" si="14"/>
        <v>200.97</v>
      </c>
      <c r="I42" s="150">
        <f t="shared" si="14"/>
        <v>187.51</v>
      </c>
      <c r="J42" s="150">
        <f t="shared" si="14"/>
        <v>13.46</v>
      </c>
      <c r="K42" s="150">
        <f t="shared" si="14"/>
        <v>0</v>
      </c>
      <c r="L42" s="150">
        <f t="shared" si="14"/>
        <v>214.43</v>
      </c>
    </row>
    <row r="43" ht="21.95" customHeight="1" spans="1:12">
      <c r="A43" s="97" t="s">
        <v>42</v>
      </c>
      <c r="B43" s="151">
        <v>218</v>
      </c>
      <c r="C43" s="152">
        <v>229</v>
      </c>
      <c r="D43" s="38">
        <v>0.85</v>
      </c>
      <c r="E43" s="153">
        <f t="shared" si="4"/>
        <v>116.79</v>
      </c>
      <c r="F43" s="153">
        <f t="shared" si="5"/>
        <v>36.1</v>
      </c>
      <c r="G43" s="153">
        <f t="shared" si="6"/>
        <v>80.69</v>
      </c>
      <c r="H43" s="153">
        <f t="shared" si="7"/>
        <v>80.69</v>
      </c>
      <c r="I43" s="153">
        <v>72.59</v>
      </c>
      <c r="J43" s="153">
        <f t="shared" si="8"/>
        <v>8.09999999999999</v>
      </c>
      <c r="K43" s="153"/>
      <c r="L43" s="153">
        <f t="shared" si="9"/>
        <v>88.79</v>
      </c>
    </row>
    <row r="44" ht="21.95" customHeight="1" spans="1:12">
      <c r="A44" s="97" t="s">
        <v>43</v>
      </c>
      <c r="B44" s="151">
        <v>211</v>
      </c>
      <c r="C44" s="152">
        <v>212</v>
      </c>
      <c r="D44" s="38">
        <v>0.85</v>
      </c>
      <c r="E44" s="153">
        <f t="shared" si="4"/>
        <v>108.12</v>
      </c>
      <c r="F44" s="153">
        <f t="shared" si="5"/>
        <v>34.94</v>
      </c>
      <c r="G44" s="153">
        <f t="shared" si="6"/>
        <v>73.18</v>
      </c>
      <c r="H44" s="153">
        <f t="shared" si="7"/>
        <v>73.18</v>
      </c>
      <c r="I44" s="153">
        <v>73.11</v>
      </c>
      <c r="J44" s="153">
        <f t="shared" si="8"/>
        <v>0.0700000000000074</v>
      </c>
      <c r="K44" s="153"/>
      <c r="L44" s="153">
        <f t="shared" si="9"/>
        <v>73.25</v>
      </c>
    </row>
    <row r="45" ht="21.95" customHeight="1" spans="1:12">
      <c r="A45" s="97" t="s">
        <v>44</v>
      </c>
      <c r="B45" s="151">
        <v>119</v>
      </c>
      <c r="C45" s="152">
        <v>131</v>
      </c>
      <c r="D45" s="38">
        <v>0.85</v>
      </c>
      <c r="E45" s="153">
        <f t="shared" si="4"/>
        <v>66.81</v>
      </c>
      <c r="F45" s="153">
        <f t="shared" si="5"/>
        <v>19.71</v>
      </c>
      <c r="G45" s="153">
        <f t="shared" si="6"/>
        <v>47.1</v>
      </c>
      <c r="H45" s="153">
        <f t="shared" si="7"/>
        <v>47.1</v>
      </c>
      <c r="I45" s="153">
        <v>41.81</v>
      </c>
      <c r="J45" s="153">
        <f t="shared" si="8"/>
        <v>5.29</v>
      </c>
      <c r="K45" s="153"/>
      <c r="L45" s="153">
        <f t="shared" si="9"/>
        <v>52.39</v>
      </c>
    </row>
    <row r="46" ht="21.95" customHeight="1" spans="1:12">
      <c r="A46" s="124" t="s">
        <v>45</v>
      </c>
      <c r="B46" s="159">
        <f t="shared" ref="B46:L46" si="15">SUM(B47:B49)-B47</f>
        <v>22</v>
      </c>
      <c r="C46" s="159">
        <f t="shared" si="15"/>
        <v>23</v>
      </c>
      <c r="D46" s="160"/>
      <c r="E46" s="159">
        <f t="shared" si="15"/>
        <v>11.73</v>
      </c>
      <c r="F46" s="159">
        <f t="shared" si="15"/>
        <v>3.64</v>
      </c>
      <c r="G46" s="159">
        <f t="shared" si="15"/>
        <v>8.09</v>
      </c>
      <c r="H46" s="159">
        <f t="shared" si="15"/>
        <v>8.09</v>
      </c>
      <c r="I46" s="159">
        <f t="shared" si="15"/>
        <v>7.23</v>
      </c>
      <c r="J46" s="159">
        <f t="shared" si="15"/>
        <v>0.859999999999999</v>
      </c>
      <c r="K46" s="159">
        <f t="shared" si="15"/>
        <v>0</v>
      </c>
      <c r="L46" s="159">
        <f t="shared" si="15"/>
        <v>8.95</v>
      </c>
    </row>
    <row r="47" ht="21.95" customHeight="1" spans="1:12">
      <c r="A47" s="97" t="s">
        <v>46</v>
      </c>
      <c r="B47" s="161">
        <f t="shared" ref="B47:L47" si="16">B48</f>
        <v>0</v>
      </c>
      <c r="C47" s="161">
        <f t="shared" si="16"/>
        <v>0</v>
      </c>
      <c r="D47" s="38"/>
      <c r="E47" s="161">
        <f t="shared" si="16"/>
        <v>0</v>
      </c>
      <c r="F47" s="161">
        <f t="shared" si="16"/>
        <v>0</v>
      </c>
      <c r="G47" s="161">
        <f t="shared" si="16"/>
        <v>0</v>
      </c>
      <c r="H47" s="161">
        <f t="shared" si="16"/>
        <v>0</v>
      </c>
      <c r="I47" s="161">
        <f t="shared" si="16"/>
        <v>0</v>
      </c>
      <c r="J47" s="161">
        <f t="shared" si="16"/>
        <v>0</v>
      </c>
      <c r="K47" s="161">
        <f t="shared" si="16"/>
        <v>0</v>
      </c>
      <c r="L47" s="161">
        <f t="shared" si="16"/>
        <v>0</v>
      </c>
    </row>
    <row r="48" s="133" customFormat="1" ht="21.95" customHeight="1" spans="1:13">
      <c r="A48" s="106" t="s">
        <v>47</v>
      </c>
      <c r="B48" s="162">
        <v>0</v>
      </c>
      <c r="C48" s="152">
        <v>0</v>
      </c>
      <c r="D48" s="41">
        <v>0.85</v>
      </c>
      <c r="E48" s="153">
        <f t="shared" si="4"/>
        <v>0</v>
      </c>
      <c r="F48" s="153">
        <f t="shared" si="5"/>
        <v>0</v>
      </c>
      <c r="G48" s="153">
        <f t="shared" si="6"/>
        <v>0</v>
      </c>
      <c r="H48" s="153">
        <f t="shared" si="7"/>
        <v>0</v>
      </c>
      <c r="I48" s="153">
        <v>0</v>
      </c>
      <c r="J48" s="153">
        <f t="shared" si="8"/>
        <v>0</v>
      </c>
      <c r="K48" s="153"/>
      <c r="L48" s="153">
        <f t="shared" si="9"/>
        <v>0</v>
      </c>
      <c r="M48"/>
    </row>
    <row r="49" ht="21.95" customHeight="1" spans="1:12">
      <c r="A49" s="97" t="s">
        <v>48</v>
      </c>
      <c r="B49" s="151">
        <v>22</v>
      </c>
      <c r="C49" s="152">
        <v>23</v>
      </c>
      <c r="D49" s="38">
        <v>0.85</v>
      </c>
      <c r="E49" s="153">
        <f t="shared" si="4"/>
        <v>11.73</v>
      </c>
      <c r="F49" s="153">
        <f t="shared" si="5"/>
        <v>3.64</v>
      </c>
      <c r="G49" s="153">
        <f t="shared" si="6"/>
        <v>8.09</v>
      </c>
      <c r="H49" s="153">
        <f t="shared" si="7"/>
        <v>8.09</v>
      </c>
      <c r="I49" s="153">
        <v>7.23</v>
      </c>
      <c r="J49" s="153">
        <f t="shared" si="8"/>
        <v>0.859999999999999</v>
      </c>
      <c r="K49" s="153"/>
      <c r="L49" s="153">
        <f t="shared" si="9"/>
        <v>8.95</v>
      </c>
    </row>
    <row r="50" ht="21.95" customHeight="1" spans="1:12">
      <c r="A50" s="124" t="s">
        <v>49</v>
      </c>
      <c r="B50" s="159">
        <f t="shared" ref="B50:L50" si="17">SUM(B51:B52)</f>
        <v>126</v>
      </c>
      <c r="C50" s="159">
        <f t="shared" si="17"/>
        <v>143</v>
      </c>
      <c r="D50" s="26"/>
      <c r="E50" s="159">
        <f t="shared" si="17"/>
        <v>85.8</v>
      </c>
      <c r="F50" s="159">
        <f t="shared" si="17"/>
        <v>20.86</v>
      </c>
      <c r="G50" s="159">
        <f t="shared" si="17"/>
        <v>64.94</v>
      </c>
      <c r="H50" s="159">
        <f t="shared" si="17"/>
        <v>64.94</v>
      </c>
      <c r="I50" s="159">
        <f t="shared" si="17"/>
        <v>60.48</v>
      </c>
      <c r="J50" s="159">
        <f t="shared" si="17"/>
        <v>4.46</v>
      </c>
      <c r="K50" s="159">
        <f t="shared" si="17"/>
        <v>0</v>
      </c>
      <c r="L50" s="159">
        <f t="shared" si="17"/>
        <v>69.4</v>
      </c>
    </row>
    <row r="51" ht="21.95" customHeight="1" spans="1:12">
      <c r="A51" s="97" t="s">
        <v>50</v>
      </c>
      <c r="B51" s="151">
        <v>95</v>
      </c>
      <c r="C51" s="152">
        <v>110</v>
      </c>
      <c r="D51" s="38">
        <v>1</v>
      </c>
      <c r="E51" s="153">
        <f t="shared" si="4"/>
        <v>66</v>
      </c>
      <c r="F51" s="153">
        <f t="shared" si="5"/>
        <v>15.73</v>
      </c>
      <c r="G51" s="153">
        <f t="shared" si="6"/>
        <v>50.27</v>
      </c>
      <c r="H51" s="153">
        <f t="shared" si="7"/>
        <v>50.27</v>
      </c>
      <c r="I51" s="153">
        <v>48.32</v>
      </c>
      <c r="J51" s="153">
        <f t="shared" si="8"/>
        <v>1.95</v>
      </c>
      <c r="K51" s="153"/>
      <c r="L51" s="153">
        <f t="shared" si="9"/>
        <v>52.22</v>
      </c>
    </row>
    <row r="52" ht="21.95" customHeight="1" spans="1:12">
      <c r="A52" s="97" t="s">
        <v>51</v>
      </c>
      <c r="B52" s="151">
        <v>31</v>
      </c>
      <c r="C52" s="152">
        <v>33</v>
      </c>
      <c r="D52" s="38">
        <v>1</v>
      </c>
      <c r="E52" s="153">
        <f t="shared" si="4"/>
        <v>19.8</v>
      </c>
      <c r="F52" s="153">
        <f t="shared" si="5"/>
        <v>5.13</v>
      </c>
      <c r="G52" s="153">
        <f t="shared" si="6"/>
        <v>14.67</v>
      </c>
      <c r="H52" s="153">
        <f t="shared" si="7"/>
        <v>14.67</v>
      </c>
      <c r="I52" s="153">
        <v>12.16</v>
      </c>
      <c r="J52" s="153">
        <f t="shared" si="8"/>
        <v>2.51</v>
      </c>
      <c r="K52" s="153"/>
      <c r="L52" s="153">
        <f t="shared" si="9"/>
        <v>17.18</v>
      </c>
    </row>
    <row r="53" ht="21.95" customHeight="1" spans="1:12">
      <c r="A53" s="124" t="s">
        <v>52</v>
      </c>
      <c r="B53" s="159">
        <f t="shared" ref="B53:L53" si="18">SUM(B54:B58)-B54</f>
        <v>286</v>
      </c>
      <c r="C53" s="159">
        <f t="shared" si="18"/>
        <v>301</v>
      </c>
      <c r="D53" s="26"/>
      <c r="E53" s="159">
        <f t="shared" si="18"/>
        <v>117.39</v>
      </c>
      <c r="F53" s="159">
        <f t="shared" si="18"/>
        <v>47.36</v>
      </c>
      <c r="G53" s="159">
        <f t="shared" si="18"/>
        <v>70.03</v>
      </c>
      <c r="H53" s="159">
        <f t="shared" si="18"/>
        <v>70.03</v>
      </c>
      <c r="I53" s="159">
        <f t="shared" si="18"/>
        <v>63.24</v>
      </c>
      <c r="J53" s="159">
        <f t="shared" si="18"/>
        <v>6.78999999999999</v>
      </c>
      <c r="K53" s="159">
        <f t="shared" si="18"/>
        <v>0</v>
      </c>
      <c r="L53" s="159">
        <f t="shared" si="18"/>
        <v>76.82</v>
      </c>
    </row>
    <row r="54" ht="21.95" customHeight="1" spans="1:12">
      <c r="A54" s="111" t="s">
        <v>53</v>
      </c>
      <c r="B54" s="161">
        <f t="shared" ref="B54:L54" si="19">B55+B56</f>
        <v>43</v>
      </c>
      <c r="C54" s="161">
        <f t="shared" si="19"/>
        <v>48</v>
      </c>
      <c r="D54" s="38"/>
      <c r="E54" s="161">
        <f t="shared" si="19"/>
        <v>18.72</v>
      </c>
      <c r="F54" s="161">
        <f t="shared" si="19"/>
        <v>7.12</v>
      </c>
      <c r="G54" s="161">
        <f t="shared" si="19"/>
        <v>11.6</v>
      </c>
      <c r="H54" s="161">
        <f t="shared" si="19"/>
        <v>11.6</v>
      </c>
      <c r="I54" s="161">
        <f t="shared" si="19"/>
        <v>10.48</v>
      </c>
      <c r="J54" s="161">
        <f t="shared" si="19"/>
        <v>1.12</v>
      </c>
      <c r="K54" s="161">
        <f t="shared" si="19"/>
        <v>0</v>
      </c>
      <c r="L54" s="161">
        <f t="shared" si="19"/>
        <v>12.72</v>
      </c>
    </row>
    <row r="55" s="133" customFormat="1" ht="27" customHeight="1" spans="1:13">
      <c r="A55" s="106" t="s">
        <v>54</v>
      </c>
      <c r="B55" s="162">
        <v>29</v>
      </c>
      <c r="C55" s="152">
        <v>35</v>
      </c>
      <c r="D55" s="41">
        <v>0.65</v>
      </c>
      <c r="E55" s="153">
        <f t="shared" si="4"/>
        <v>13.65</v>
      </c>
      <c r="F55" s="153">
        <f t="shared" si="5"/>
        <v>4.8</v>
      </c>
      <c r="G55" s="153">
        <f t="shared" si="6"/>
        <v>8.85</v>
      </c>
      <c r="H55" s="153">
        <f t="shared" si="7"/>
        <v>8.85</v>
      </c>
      <c r="I55" s="153">
        <v>7.56</v>
      </c>
      <c r="J55" s="153">
        <f t="shared" si="8"/>
        <v>1.29</v>
      </c>
      <c r="K55" s="153"/>
      <c r="L55" s="153">
        <f t="shared" si="9"/>
        <v>10.14</v>
      </c>
      <c r="M55"/>
    </row>
    <row r="56" s="133" customFormat="1" ht="29" customHeight="1" spans="1:13">
      <c r="A56" s="106" t="s">
        <v>55</v>
      </c>
      <c r="B56" s="162">
        <v>14</v>
      </c>
      <c r="C56" s="152">
        <v>13</v>
      </c>
      <c r="D56" s="41">
        <v>0.65</v>
      </c>
      <c r="E56" s="153">
        <f t="shared" si="4"/>
        <v>5.07</v>
      </c>
      <c r="F56" s="153">
        <f t="shared" si="5"/>
        <v>2.32</v>
      </c>
      <c r="G56" s="153">
        <f t="shared" si="6"/>
        <v>2.75</v>
      </c>
      <c r="H56" s="153">
        <f t="shared" si="7"/>
        <v>2.75</v>
      </c>
      <c r="I56" s="153">
        <v>2.92</v>
      </c>
      <c r="J56" s="153">
        <f t="shared" si="8"/>
        <v>-0.169999999999999</v>
      </c>
      <c r="K56" s="153"/>
      <c r="L56" s="153">
        <f t="shared" si="9"/>
        <v>2.58</v>
      </c>
      <c r="M56"/>
    </row>
    <row r="57" ht="21.95" customHeight="1" spans="1:12">
      <c r="A57" s="97" t="s">
        <v>56</v>
      </c>
      <c r="B57" s="151">
        <v>205</v>
      </c>
      <c r="C57" s="152">
        <v>215</v>
      </c>
      <c r="D57" s="38">
        <v>0.65</v>
      </c>
      <c r="E57" s="153">
        <f t="shared" si="4"/>
        <v>83.85</v>
      </c>
      <c r="F57" s="153">
        <f t="shared" si="5"/>
        <v>33.95</v>
      </c>
      <c r="G57" s="153">
        <f t="shared" si="6"/>
        <v>49.9</v>
      </c>
      <c r="H57" s="153">
        <f t="shared" si="7"/>
        <v>49.9</v>
      </c>
      <c r="I57" s="153">
        <v>45.02</v>
      </c>
      <c r="J57" s="153">
        <f t="shared" si="8"/>
        <v>4.87999999999999</v>
      </c>
      <c r="K57" s="153"/>
      <c r="L57" s="153">
        <f t="shared" si="9"/>
        <v>54.78</v>
      </c>
    </row>
    <row r="58" ht="21.95" customHeight="1" spans="1:12">
      <c r="A58" s="97" t="s">
        <v>57</v>
      </c>
      <c r="B58" s="151">
        <v>38</v>
      </c>
      <c r="C58" s="152">
        <v>38</v>
      </c>
      <c r="D58" s="38">
        <v>0.65</v>
      </c>
      <c r="E58" s="153">
        <f t="shared" si="4"/>
        <v>14.82</v>
      </c>
      <c r="F58" s="153">
        <f t="shared" si="5"/>
        <v>6.29</v>
      </c>
      <c r="G58" s="153">
        <f t="shared" si="6"/>
        <v>8.53</v>
      </c>
      <c r="H58" s="153">
        <f t="shared" si="7"/>
        <v>8.53</v>
      </c>
      <c r="I58" s="153">
        <v>7.74</v>
      </c>
      <c r="J58" s="153">
        <f t="shared" si="8"/>
        <v>0.790000000000001</v>
      </c>
      <c r="K58" s="153"/>
      <c r="L58" s="153">
        <f t="shared" si="9"/>
        <v>9.32</v>
      </c>
    </row>
    <row r="59" ht="21.95" customHeight="1" spans="1:12">
      <c r="A59" s="124" t="s">
        <v>58</v>
      </c>
      <c r="B59" s="159">
        <f t="shared" ref="B59:L59" si="20">SUM(B60:B63)-B60</f>
        <v>2</v>
      </c>
      <c r="C59" s="159">
        <f t="shared" si="20"/>
        <v>6</v>
      </c>
      <c r="D59" s="96"/>
      <c r="E59" s="159">
        <f t="shared" si="20"/>
        <v>3.6</v>
      </c>
      <c r="F59" s="159">
        <f t="shared" si="20"/>
        <v>0.34</v>
      </c>
      <c r="G59" s="159">
        <f t="shared" si="20"/>
        <v>3.26</v>
      </c>
      <c r="H59" s="159">
        <f t="shared" si="20"/>
        <v>3.26</v>
      </c>
      <c r="I59" s="159">
        <f t="shared" si="20"/>
        <v>0.26</v>
      </c>
      <c r="J59" s="159">
        <f t="shared" si="20"/>
        <v>3</v>
      </c>
      <c r="K59" s="159">
        <f t="shared" si="20"/>
        <v>-0.02</v>
      </c>
      <c r="L59" s="159">
        <f t="shared" si="20"/>
        <v>6.24</v>
      </c>
    </row>
    <row r="60" ht="21.95" customHeight="1" spans="1:12">
      <c r="A60" s="111" t="s">
        <v>59</v>
      </c>
      <c r="B60" s="161">
        <f t="shared" ref="B60:L60" si="21">B61+B62</f>
        <v>1</v>
      </c>
      <c r="C60" s="161">
        <f t="shared" si="21"/>
        <v>1</v>
      </c>
      <c r="D60" s="38"/>
      <c r="E60" s="161">
        <f t="shared" si="21"/>
        <v>0.6</v>
      </c>
      <c r="F60" s="161">
        <f t="shared" si="21"/>
        <v>0.17</v>
      </c>
      <c r="G60" s="161">
        <f t="shared" si="21"/>
        <v>0.43</v>
      </c>
      <c r="H60" s="161">
        <f t="shared" si="21"/>
        <v>0.43</v>
      </c>
      <c r="I60" s="161">
        <f t="shared" si="21"/>
        <v>-0.17</v>
      </c>
      <c r="J60" s="161">
        <f t="shared" si="21"/>
        <v>0.6</v>
      </c>
      <c r="K60" s="161">
        <f t="shared" si="21"/>
        <v>-0.02</v>
      </c>
      <c r="L60" s="161">
        <f t="shared" si="21"/>
        <v>1.01</v>
      </c>
    </row>
    <row r="61" s="133" customFormat="1" ht="21.95" customHeight="1" spans="1:13">
      <c r="A61" s="106" t="s">
        <v>60</v>
      </c>
      <c r="B61" s="162">
        <v>0</v>
      </c>
      <c r="C61" s="152">
        <v>0</v>
      </c>
      <c r="D61" s="41">
        <v>1</v>
      </c>
      <c r="E61" s="153">
        <f t="shared" si="4"/>
        <v>0</v>
      </c>
      <c r="F61" s="153">
        <f t="shared" si="5"/>
        <v>0</v>
      </c>
      <c r="G61" s="153">
        <f t="shared" si="6"/>
        <v>0</v>
      </c>
      <c r="H61" s="153">
        <f t="shared" si="7"/>
        <v>0</v>
      </c>
      <c r="I61" s="153">
        <v>0</v>
      </c>
      <c r="J61" s="153">
        <f t="shared" si="8"/>
        <v>0</v>
      </c>
      <c r="K61" s="153"/>
      <c r="L61" s="153">
        <f t="shared" si="9"/>
        <v>0</v>
      </c>
      <c r="M61"/>
    </row>
    <row r="62" s="133" customFormat="1" ht="21.95" customHeight="1" spans="1:13">
      <c r="A62" s="106" t="s">
        <v>61</v>
      </c>
      <c r="B62" s="162">
        <v>1</v>
      </c>
      <c r="C62" s="152">
        <v>1</v>
      </c>
      <c r="D62" s="41">
        <v>1</v>
      </c>
      <c r="E62" s="153">
        <f t="shared" si="4"/>
        <v>0.6</v>
      </c>
      <c r="F62" s="153">
        <f t="shared" si="5"/>
        <v>0.17</v>
      </c>
      <c r="G62" s="153">
        <f t="shared" si="6"/>
        <v>0.43</v>
      </c>
      <c r="H62" s="153">
        <f t="shared" si="7"/>
        <v>0.43</v>
      </c>
      <c r="I62" s="153">
        <v>-0.17</v>
      </c>
      <c r="J62" s="153">
        <f t="shared" si="8"/>
        <v>0.6</v>
      </c>
      <c r="K62" s="153">
        <v>-0.02</v>
      </c>
      <c r="L62" s="153">
        <f t="shared" si="9"/>
        <v>1.01</v>
      </c>
      <c r="M62"/>
    </row>
    <row r="63" ht="21.95" customHeight="1" spans="1:12">
      <c r="A63" s="97" t="s">
        <v>62</v>
      </c>
      <c r="B63" s="151">
        <v>1</v>
      </c>
      <c r="C63" s="152">
        <v>5</v>
      </c>
      <c r="D63" s="38">
        <v>1</v>
      </c>
      <c r="E63" s="153">
        <f t="shared" si="4"/>
        <v>3</v>
      </c>
      <c r="F63" s="153">
        <f t="shared" si="5"/>
        <v>0.17</v>
      </c>
      <c r="G63" s="153">
        <f t="shared" si="6"/>
        <v>2.83</v>
      </c>
      <c r="H63" s="153">
        <f t="shared" si="7"/>
        <v>2.83</v>
      </c>
      <c r="I63" s="153">
        <v>0.43</v>
      </c>
      <c r="J63" s="153">
        <f t="shared" si="8"/>
        <v>2.4</v>
      </c>
      <c r="K63" s="153"/>
      <c r="L63" s="153">
        <f t="shared" si="9"/>
        <v>5.23</v>
      </c>
    </row>
    <row r="64" ht="21.95" customHeight="1" spans="1:12">
      <c r="A64" s="92" t="s">
        <v>63</v>
      </c>
      <c r="B64" s="150">
        <v>252</v>
      </c>
      <c r="C64" s="154">
        <v>253</v>
      </c>
      <c r="D64" s="96">
        <v>0.3</v>
      </c>
      <c r="E64" s="155">
        <f t="shared" si="4"/>
        <v>45.54</v>
      </c>
      <c r="F64" s="155">
        <f t="shared" si="5"/>
        <v>41.73</v>
      </c>
      <c r="G64" s="155">
        <f t="shared" si="6"/>
        <v>3.81</v>
      </c>
      <c r="H64" s="155">
        <f t="shared" si="7"/>
        <v>3.81</v>
      </c>
      <c r="I64" s="155">
        <v>5.04</v>
      </c>
      <c r="J64" s="155">
        <f t="shared" si="8"/>
        <v>-1.23</v>
      </c>
      <c r="K64" s="155"/>
      <c r="L64" s="155">
        <f t="shared" si="9"/>
        <v>2.58</v>
      </c>
    </row>
    <row r="65" ht="21.95" customHeight="1" spans="1:12">
      <c r="A65" s="92" t="s">
        <v>64</v>
      </c>
      <c r="B65" s="150">
        <v>398</v>
      </c>
      <c r="C65" s="154">
        <v>404</v>
      </c>
      <c r="D65" s="96">
        <v>0.3</v>
      </c>
      <c r="E65" s="155">
        <f t="shared" si="4"/>
        <v>72.72</v>
      </c>
      <c r="F65" s="155">
        <f t="shared" si="5"/>
        <v>65.91</v>
      </c>
      <c r="G65" s="155">
        <f t="shared" si="6"/>
        <v>6.81</v>
      </c>
      <c r="H65" s="155">
        <f t="shared" si="7"/>
        <v>6.81</v>
      </c>
      <c r="I65" s="155">
        <v>7.11</v>
      </c>
      <c r="J65" s="155">
        <f t="shared" si="8"/>
        <v>-0.299999999999998</v>
      </c>
      <c r="K65" s="155"/>
      <c r="L65" s="155">
        <f t="shared" si="9"/>
        <v>6.51</v>
      </c>
    </row>
    <row r="66" ht="21.95" customHeight="1" spans="1:12">
      <c r="A66" s="124" t="s">
        <v>65</v>
      </c>
      <c r="B66" s="150">
        <f t="shared" ref="B66:L66" si="22">SUM(B67:B69)</f>
        <v>681</v>
      </c>
      <c r="C66" s="150">
        <f t="shared" si="22"/>
        <v>717</v>
      </c>
      <c r="D66" s="26"/>
      <c r="E66" s="150">
        <f t="shared" si="22"/>
        <v>129.06</v>
      </c>
      <c r="F66" s="150">
        <f t="shared" si="22"/>
        <v>112.78</v>
      </c>
      <c r="G66" s="150">
        <f t="shared" si="22"/>
        <v>16.28</v>
      </c>
      <c r="H66" s="150">
        <f t="shared" si="22"/>
        <v>16.28</v>
      </c>
      <c r="I66" s="150">
        <f t="shared" si="22"/>
        <v>14.7</v>
      </c>
      <c r="J66" s="150">
        <f t="shared" si="22"/>
        <v>1.58</v>
      </c>
      <c r="K66" s="150">
        <f t="shared" si="22"/>
        <v>0</v>
      </c>
      <c r="L66" s="150">
        <f t="shared" si="22"/>
        <v>17.86</v>
      </c>
    </row>
    <row r="67" ht="21.95" customHeight="1" spans="1:12">
      <c r="A67" s="97" t="s">
        <v>66</v>
      </c>
      <c r="B67" s="151">
        <v>339</v>
      </c>
      <c r="C67" s="152">
        <v>352</v>
      </c>
      <c r="D67" s="38">
        <v>0.3</v>
      </c>
      <c r="E67" s="153">
        <f t="shared" si="4"/>
        <v>63.36</v>
      </c>
      <c r="F67" s="153">
        <f t="shared" si="5"/>
        <v>56.14</v>
      </c>
      <c r="G67" s="153">
        <f t="shared" si="6"/>
        <v>7.22</v>
      </c>
      <c r="H67" s="153">
        <f t="shared" si="7"/>
        <v>7.22</v>
      </c>
      <c r="I67" s="153">
        <v>5.93</v>
      </c>
      <c r="J67" s="153">
        <f t="shared" si="8"/>
        <v>1.29</v>
      </c>
      <c r="K67" s="153"/>
      <c r="L67" s="153">
        <f t="shared" si="9"/>
        <v>8.51</v>
      </c>
    </row>
    <row r="68" ht="21.95" customHeight="1" spans="1:12">
      <c r="A68" s="97" t="s">
        <v>67</v>
      </c>
      <c r="B68" s="151">
        <v>128</v>
      </c>
      <c r="C68" s="152">
        <v>132</v>
      </c>
      <c r="D68" s="38">
        <v>0.3</v>
      </c>
      <c r="E68" s="153">
        <f t="shared" si="4"/>
        <v>23.76</v>
      </c>
      <c r="F68" s="153">
        <f t="shared" si="5"/>
        <v>21.2</v>
      </c>
      <c r="G68" s="153">
        <f t="shared" si="6"/>
        <v>2.56</v>
      </c>
      <c r="H68" s="153">
        <f t="shared" si="7"/>
        <v>2.56</v>
      </c>
      <c r="I68" s="153">
        <v>3.17</v>
      </c>
      <c r="J68" s="153">
        <f t="shared" si="8"/>
        <v>-0.609999999999998</v>
      </c>
      <c r="K68" s="153"/>
      <c r="L68" s="153">
        <f t="shared" si="9"/>
        <v>1.95</v>
      </c>
    </row>
    <row r="69" ht="21.95" customHeight="1" spans="1:12">
      <c r="A69" s="97" t="s">
        <v>68</v>
      </c>
      <c r="B69" s="151">
        <v>214</v>
      </c>
      <c r="C69" s="152">
        <v>233</v>
      </c>
      <c r="D69" s="38">
        <v>0.3</v>
      </c>
      <c r="E69" s="153">
        <f t="shared" si="4"/>
        <v>41.94</v>
      </c>
      <c r="F69" s="153">
        <f t="shared" si="5"/>
        <v>35.44</v>
      </c>
      <c r="G69" s="153">
        <f t="shared" si="6"/>
        <v>6.5</v>
      </c>
      <c r="H69" s="153">
        <f t="shared" si="7"/>
        <v>6.5</v>
      </c>
      <c r="I69" s="153">
        <v>5.6</v>
      </c>
      <c r="J69" s="153">
        <f t="shared" si="8"/>
        <v>0.9</v>
      </c>
      <c r="K69" s="153"/>
      <c r="L69" s="153">
        <f t="shared" si="9"/>
        <v>7.4</v>
      </c>
    </row>
    <row r="70" ht="21.95" customHeight="1" spans="1:12">
      <c r="A70" s="124" t="s">
        <v>69</v>
      </c>
      <c r="B70" s="150">
        <f t="shared" ref="B70:L70" si="23">SUM(B71:B75)-B71</f>
        <v>78</v>
      </c>
      <c r="C70" s="150">
        <f t="shared" si="23"/>
        <v>84</v>
      </c>
      <c r="D70" s="26"/>
      <c r="E70" s="150">
        <f t="shared" si="23"/>
        <v>42.84</v>
      </c>
      <c r="F70" s="150">
        <f t="shared" si="23"/>
        <v>12.91</v>
      </c>
      <c r="G70" s="150">
        <f t="shared" si="23"/>
        <v>29.93</v>
      </c>
      <c r="H70" s="150">
        <f t="shared" si="23"/>
        <v>29.93</v>
      </c>
      <c r="I70" s="150">
        <f t="shared" si="23"/>
        <v>23.03</v>
      </c>
      <c r="J70" s="150">
        <f t="shared" si="23"/>
        <v>6.9</v>
      </c>
      <c r="K70" s="150">
        <f t="shared" si="23"/>
        <v>0</v>
      </c>
      <c r="L70" s="150">
        <f t="shared" si="23"/>
        <v>36.83</v>
      </c>
    </row>
    <row r="71" ht="21.95" customHeight="1" spans="1:12">
      <c r="A71" s="97" t="s">
        <v>70</v>
      </c>
      <c r="B71" s="161">
        <f t="shared" ref="B71:L71" si="24">B72+B73</f>
        <v>10</v>
      </c>
      <c r="C71" s="161">
        <f t="shared" si="24"/>
        <v>12</v>
      </c>
      <c r="D71" s="38"/>
      <c r="E71" s="161">
        <f t="shared" si="24"/>
        <v>6.12</v>
      </c>
      <c r="F71" s="161">
        <f t="shared" si="24"/>
        <v>1.65</v>
      </c>
      <c r="G71" s="161">
        <f t="shared" si="24"/>
        <v>4.47</v>
      </c>
      <c r="H71" s="161">
        <f t="shared" si="24"/>
        <v>4.47</v>
      </c>
      <c r="I71" s="161">
        <f t="shared" si="24"/>
        <v>3.45</v>
      </c>
      <c r="J71" s="161">
        <f t="shared" si="24"/>
        <v>1.02</v>
      </c>
      <c r="K71" s="161">
        <f t="shared" si="24"/>
        <v>0</v>
      </c>
      <c r="L71" s="161">
        <f t="shared" si="24"/>
        <v>5.49</v>
      </c>
    </row>
    <row r="72" s="133" customFormat="1" ht="29" customHeight="1" spans="1:13">
      <c r="A72" s="106" t="s">
        <v>71</v>
      </c>
      <c r="B72" s="162">
        <v>2</v>
      </c>
      <c r="C72" s="152">
        <v>2</v>
      </c>
      <c r="D72" s="41">
        <v>0.85</v>
      </c>
      <c r="E72" s="153">
        <f t="shared" si="4"/>
        <v>1.02</v>
      </c>
      <c r="F72" s="153">
        <f t="shared" si="5"/>
        <v>0.33</v>
      </c>
      <c r="G72" s="153">
        <f t="shared" si="6"/>
        <v>0.69</v>
      </c>
      <c r="H72" s="153">
        <f t="shared" si="7"/>
        <v>0.69</v>
      </c>
      <c r="I72" s="153">
        <v>0.69</v>
      </c>
      <c r="J72" s="153">
        <f t="shared" si="8"/>
        <v>0</v>
      </c>
      <c r="K72" s="153"/>
      <c r="L72" s="153">
        <f t="shared" si="9"/>
        <v>0.69</v>
      </c>
      <c r="M72"/>
    </row>
    <row r="73" s="133" customFormat="1" ht="21.95" customHeight="1" spans="1:13">
      <c r="A73" s="106" t="s">
        <v>72</v>
      </c>
      <c r="B73" s="162">
        <v>8</v>
      </c>
      <c r="C73" s="152">
        <v>10</v>
      </c>
      <c r="D73" s="41">
        <v>0.85</v>
      </c>
      <c r="E73" s="153">
        <f t="shared" si="4"/>
        <v>5.1</v>
      </c>
      <c r="F73" s="153">
        <f t="shared" si="5"/>
        <v>1.32</v>
      </c>
      <c r="G73" s="153">
        <f t="shared" si="6"/>
        <v>3.78</v>
      </c>
      <c r="H73" s="153">
        <f t="shared" si="7"/>
        <v>3.78</v>
      </c>
      <c r="I73" s="153">
        <v>2.76</v>
      </c>
      <c r="J73" s="153">
        <f t="shared" si="8"/>
        <v>1.02</v>
      </c>
      <c r="K73" s="153"/>
      <c r="L73" s="153">
        <f t="shared" si="9"/>
        <v>4.8</v>
      </c>
      <c r="M73"/>
    </row>
    <row r="74" ht="21.95" customHeight="1" spans="1:12">
      <c r="A74" s="97" t="s">
        <v>73</v>
      </c>
      <c r="B74" s="156">
        <v>56</v>
      </c>
      <c r="C74" s="152">
        <v>60</v>
      </c>
      <c r="D74" s="38">
        <v>0.85</v>
      </c>
      <c r="E74" s="153">
        <f t="shared" ref="E74:E137" si="25">ROUND(C74*500*12*D74/10000,2)</f>
        <v>30.6</v>
      </c>
      <c r="F74" s="153">
        <f t="shared" ref="F74:F137" si="26">ROUND(B74*0.3*460*12/10000,2)</f>
        <v>9.27</v>
      </c>
      <c r="G74" s="153">
        <f t="shared" ref="G74:G137" si="27">E74-F74</f>
        <v>21.33</v>
      </c>
      <c r="H74" s="153">
        <f t="shared" ref="H74:H137" si="28">G74</f>
        <v>21.33</v>
      </c>
      <c r="I74" s="153">
        <v>15.98</v>
      </c>
      <c r="J74" s="153">
        <f t="shared" ref="J74:J137" si="29">H74-I74</f>
        <v>5.35</v>
      </c>
      <c r="K74" s="153"/>
      <c r="L74" s="153">
        <f t="shared" ref="L74:L137" si="30">G74+J74+K74</f>
        <v>26.68</v>
      </c>
    </row>
    <row r="75" ht="21.95" customHeight="1" spans="1:12">
      <c r="A75" s="97" t="s">
        <v>74</v>
      </c>
      <c r="B75" s="151">
        <v>12</v>
      </c>
      <c r="C75" s="152">
        <v>12</v>
      </c>
      <c r="D75" s="38">
        <v>0.85</v>
      </c>
      <c r="E75" s="153">
        <f t="shared" si="25"/>
        <v>6.12</v>
      </c>
      <c r="F75" s="153">
        <f t="shared" si="26"/>
        <v>1.99</v>
      </c>
      <c r="G75" s="153">
        <f t="shared" si="27"/>
        <v>4.13</v>
      </c>
      <c r="H75" s="153">
        <f t="shared" si="28"/>
        <v>4.13</v>
      </c>
      <c r="I75" s="153">
        <v>3.6</v>
      </c>
      <c r="J75" s="153">
        <f t="shared" si="29"/>
        <v>0.53</v>
      </c>
      <c r="K75" s="153"/>
      <c r="L75" s="153">
        <f t="shared" si="30"/>
        <v>4.66</v>
      </c>
    </row>
    <row r="76" ht="21.95" customHeight="1" spans="1:12">
      <c r="A76" s="124" t="s">
        <v>75</v>
      </c>
      <c r="B76" s="159">
        <f t="shared" ref="B76:L76" si="31">SUM(B77:B83)-B77</f>
        <v>260</v>
      </c>
      <c r="C76" s="159">
        <f t="shared" si="31"/>
        <v>264</v>
      </c>
      <c r="D76" s="26"/>
      <c r="E76" s="159">
        <f t="shared" si="31"/>
        <v>134.64</v>
      </c>
      <c r="F76" s="159">
        <f t="shared" si="31"/>
        <v>43.05</v>
      </c>
      <c r="G76" s="159">
        <f t="shared" si="31"/>
        <v>91.59</v>
      </c>
      <c r="H76" s="159">
        <f t="shared" si="31"/>
        <v>91.59</v>
      </c>
      <c r="I76" s="159">
        <f t="shared" si="31"/>
        <v>90.35</v>
      </c>
      <c r="J76" s="159">
        <f t="shared" si="31"/>
        <v>1.24</v>
      </c>
      <c r="K76" s="159">
        <f t="shared" si="31"/>
        <v>0</v>
      </c>
      <c r="L76" s="159">
        <f t="shared" si="31"/>
        <v>92.83</v>
      </c>
    </row>
    <row r="77" ht="21.95" customHeight="1" spans="1:12">
      <c r="A77" s="97" t="s">
        <v>76</v>
      </c>
      <c r="B77" s="161">
        <f t="shared" ref="B77:L77" si="32">B78+B79</f>
        <v>15</v>
      </c>
      <c r="C77" s="161">
        <f t="shared" si="32"/>
        <v>15</v>
      </c>
      <c r="D77" s="38"/>
      <c r="E77" s="161">
        <f t="shared" si="32"/>
        <v>7.65</v>
      </c>
      <c r="F77" s="161">
        <f t="shared" si="32"/>
        <v>2.48</v>
      </c>
      <c r="G77" s="161">
        <f t="shared" si="32"/>
        <v>5.17</v>
      </c>
      <c r="H77" s="161">
        <f t="shared" si="32"/>
        <v>5.17</v>
      </c>
      <c r="I77" s="161">
        <f t="shared" si="32"/>
        <v>4.48</v>
      </c>
      <c r="J77" s="161">
        <f t="shared" si="32"/>
        <v>0.69</v>
      </c>
      <c r="K77" s="161">
        <f t="shared" si="32"/>
        <v>0</v>
      </c>
      <c r="L77" s="161">
        <f t="shared" si="32"/>
        <v>5.86</v>
      </c>
    </row>
    <row r="78" s="133" customFormat="1" ht="27" customHeight="1" spans="1:13">
      <c r="A78" s="106" t="s">
        <v>77</v>
      </c>
      <c r="B78" s="162">
        <v>15</v>
      </c>
      <c r="C78" s="152">
        <v>15</v>
      </c>
      <c r="D78" s="41">
        <v>0.85</v>
      </c>
      <c r="E78" s="153">
        <f t="shared" si="25"/>
        <v>7.65</v>
      </c>
      <c r="F78" s="153">
        <f t="shared" si="26"/>
        <v>2.48</v>
      </c>
      <c r="G78" s="153">
        <f t="shared" si="27"/>
        <v>5.17</v>
      </c>
      <c r="H78" s="153">
        <f t="shared" si="28"/>
        <v>5.17</v>
      </c>
      <c r="I78" s="153">
        <v>4.48</v>
      </c>
      <c r="J78" s="153">
        <f t="shared" si="29"/>
        <v>0.69</v>
      </c>
      <c r="K78" s="153"/>
      <c r="L78" s="153">
        <f t="shared" si="30"/>
        <v>5.86</v>
      </c>
      <c r="M78"/>
    </row>
    <row r="79" s="133" customFormat="1" ht="27" customHeight="1" spans="1:13">
      <c r="A79" s="106" t="s">
        <v>78</v>
      </c>
      <c r="B79" s="162">
        <v>0</v>
      </c>
      <c r="C79" s="152">
        <v>0</v>
      </c>
      <c r="D79" s="41">
        <v>0.85</v>
      </c>
      <c r="E79" s="153">
        <f t="shared" si="25"/>
        <v>0</v>
      </c>
      <c r="F79" s="153">
        <f t="shared" si="26"/>
        <v>0</v>
      </c>
      <c r="G79" s="153">
        <f t="shared" si="27"/>
        <v>0</v>
      </c>
      <c r="H79" s="153">
        <f t="shared" si="28"/>
        <v>0</v>
      </c>
      <c r="I79" s="153">
        <v>0</v>
      </c>
      <c r="J79" s="153">
        <f t="shared" si="29"/>
        <v>0</v>
      </c>
      <c r="K79" s="153"/>
      <c r="L79" s="153">
        <f t="shared" si="30"/>
        <v>0</v>
      </c>
      <c r="M79"/>
    </row>
    <row r="80" ht="21.95" customHeight="1" spans="1:12">
      <c r="A80" s="97" t="s">
        <v>79</v>
      </c>
      <c r="B80" s="156">
        <v>90</v>
      </c>
      <c r="C80" s="152">
        <v>88</v>
      </c>
      <c r="D80" s="38">
        <v>0.85</v>
      </c>
      <c r="E80" s="153">
        <f t="shared" si="25"/>
        <v>44.88</v>
      </c>
      <c r="F80" s="153">
        <f t="shared" si="26"/>
        <v>14.9</v>
      </c>
      <c r="G80" s="153">
        <f t="shared" si="27"/>
        <v>29.98</v>
      </c>
      <c r="H80" s="153">
        <f t="shared" si="28"/>
        <v>29.98</v>
      </c>
      <c r="I80" s="153">
        <v>30.82</v>
      </c>
      <c r="J80" s="153">
        <f t="shared" si="29"/>
        <v>-0.839999999999996</v>
      </c>
      <c r="K80" s="153"/>
      <c r="L80" s="153">
        <f t="shared" si="30"/>
        <v>29.14</v>
      </c>
    </row>
    <row r="81" ht="21.95" customHeight="1" spans="1:12">
      <c r="A81" s="97" t="s">
        <v>80</v>
      </c>
      <c r="B81" s="156">
        <v>141</v>
      </c>
      <c r="C81" s="152">
        <v>147</v>
      </c>
      <c r="D81" s="38">
        <v>0.85</v>
      </c>
      <c r="E81" s="153">
        <f t="shared" si="25"/>
        <v>74.97</v>
      </c>
      <c r="F81" s="153">
        <f t="shared" si="26"/>
        <v>23.35</v>
      </c>
      <c r="G81" s="153">
        <f t="shared" si="27"/>
        <v>51.62</v>
      </c>
      <c r="H81" s="153">
        <f t="shared" si="28"/>
        <v>51.62</v>
      </c>
      <c r="I81" s="153">
        <v>50.23</v>
      </c>
      <c r="J81" s="153">
        <f t="shared" si="29"/>
        <v>1.39</v>
      </c>
      <c r="K81" s="153"/>
      <c r="L81" s="153">
        <f t="shared" si="30"/>
        <v>53.01</v>
      </c>
    </row>
    <row r="82" ht="21.95" customHeight="1" spans="1:12">
      <c r="A82" s="97" t="s">
        <v>81</v>
      </c>
      <c r="B82" s="156">
        <v>7</v>
      </c>
      <c r="C82" s="152">
        <v>7</v>
      </c>
      <c r="D82" s="38">
        <v>0.85</v>
      </c>
      <c r="E82" s="153">
        <f t="shared" si="25"/>
        <v>3.57</v>
      </c>
      <c r="F82" s="153">
        <f t="shared" si="26"/>
        <v>1.16</v>
      </c>
      <c r="G82" s="153">
        <f t="shared" si="27"/>
        <v>2.41</v>
      </c>
      <c r="H82" s="153">
        <f t="shared" si="28"/>
        <v>2.41</v>
      </c>
      <c r="I82" s="153">
        <v>2.41</v>
      </c>
      <c r="J82" s="153">
        <f t="shared" si="29"/>
        <v>0</v>
      </c>
      <c r="K82" s="153"/>
      <c r="L82" s="153">
        <f t="shared" si="30"/>
        <v>2.41</v>
      </c>
    </row>
    <row r="83" ht="21.95" customHeight="1" spans="1:12">
      <c r="A83" s="97" t="s">
        <v>82</v>
      </c>
      <c r="B83" s="156">
        <v>7</v>
      </c>
      <c r="C83" s="152">
        <v>7</v>
      </c>
      <c r="D83" s="38">
        <v>0.85</v>
      </c>
      <c r="E83" s="153">
        <f t="shared" si="25"/>
        <v>3.57</v>
      </c>
      <c r="F83" s="153">
        <f t="shared" si="26"/>
        <v>1.16</v>
      </c>
      <c r="G83" s="153">
        <f t="shared" si="27"/>
        <v>2.41</v>
      </c>
      <c r="H83" s="153">
        <f t="shared" si="28"/>
        <v>2.41</v>
      </c>
      <c r="I83" s="153">
        <v>2.41</v>
      </c>
      <c r="J83" s="153">
        <f t="shared" si="29"/>
        <v>0</v>
      </c>
      <c r="K83" s="153"/>
      <c r="L83" s="153">
        <f t="shared" si="30"/>
        <v>2.41</v>
      </c>
    </row>
    <row r="84" ht="21.95" customHeight="1" spans="1:12">
      <c r="A84" s="124" t="s">
        <v>83</v>
      </c>
      <c r="B84" s="150">
        <f t="shared" ref="B84:L84" si="33">SUM(B85:B89)-B85</f>
        <v>90</v>
      </c>
      <c r="C84" s="150">
        <f t="shared" si="33"/>
        <v>99</v>
      </c>
      <c r="D84" s="26"/>
      <c r="E84" s="150">
        <f t="shared" si="33"/>
        <v>50.49</v>
      </c>
      <c r="F84" s="150">
        <f t="shared" si="33"/>
        <v>14.9</v>
      </c>
      <c r="G84" s="150">
        <f t="shared" si="33"/>
        <v>35.59</v>
      </c>
      <c r="H84" s="150">
        <f t="shared" si="33"/>
        <v>35.59</v>
      </c>
      <c r="I84" s="150">
        <f t="shared" si="33"/>
        <v>29.26</v>
      </c>
      <c r="J84" s="150">
        <f t="shared" si="33"/>
        <v>6.33</v>
      </c>
      <c r="K84" s="150">
        <f t="shared" si="33"/>
        <v>0</v>
      </c>
      <c r="L84" s="150">
        <f t="shared" si="33"/>
        <v>41.92</v>
      </c>
    </row>
    <row r="85" ht="21.95" customHeight="1" spans="1:12">
      <c r="A85" s="123" t="s">
        <v>84</v>
      </c>
      <c r="B85" s="161">
        <f t="shared" ref="B85:L85" si="34">B86+B87</f>
        <v>0</v>
      </c>
      <c r="C85" s="161">
        <f t="shared" si="34"/>
        <v>0</v>
      </c>
      <c r="D85" s="67"/>
      <c r="E85" s="161">
        <f t="shared" si="34"/>
        <v>0</v>
      </c>
      <c r="F85" s="161">
        <f t="shared" si="34"/>
        <v>0</v>
      </c>
      <c r="G85" s="161">
        <f t="shared" si="34"/>
        <v>0</v>
      </c>
      <c r="H85" s="161">
        <f t="shared" si="34"/>
        <v>0</v>
      </c>
      <c r="I85" s="161">
        <f t="shared" si="34"/>
        <v>0</v>
      </c>
      <c r="J85" s="161">
        <f t="shared" si="34"/>
        <v>0</v>
      </c>
      <c r="K85" s="161">
        <f t="shared" si="34"/>
        <v>0</v>
      </c>
      <c r="L85" s="161">
        <f t="shared" si="34"/>
        <v>0</v>
      </c>
    </row>
    <row r="86" s="133" customFormat="1" ht="21.95" customHeight="1" spans="1:13">
      <c r="A86" s="106" t="s">
        <v>85</v>
      </c>
      <c r="B86" s="162">
        <v>0</v>
      </c>
      <c r="C86" s="152">
        <v>0</v>
      </c>
      <c r="D86" s="41">
        <v>0.85</v>
      </c>
      <c r="E86" s="153">
        <f t="shared" si="25"/>
        <v>0</v>
      </c>
      <c r="F86" s="153">
        <f t="shared" si="26"/>
        <v>0</v>
      </c>
      <c r="G86" s="153">
        <f t="shared" si="27"/>
        <v>0</v>
      </c>
      <c r="H86" s="153">
        <f t="shared" si="28"/>
        <v>0</v>
      </c>
      <c r="I86" s="153">
        <v>0</v>
      </c>
      <c r="J86" s="153">
        <f t="shared" si="29"/>
        <v>0</v>
      </c>
      <c r="K86" s="153"/>
      <c r="L86" s="153">
        <f t="shared" si="30"/>
        <v>0</v>
      </c>
      <c r="M86"/>
    </row>
    <row r="87" s="133" customFormat="1" ht="27" customHeight="1" spans="1:13">
      <c r="A87" s="106" t="s">
        <v>86</v>
      </c>
      <c r="B87" s="156">
        <v>0</v>
      </c>
      <c r="C87" s="152">
        <v>0</v>
      </c>
      <c r="D87" s="41">
        <v>0.85</v>
      </c>
      <c r="E87" s="153">
        <f t="shared" si="25"/>
        <v>0</v>
      </c>
      <c r="F87" s="153">
        <f t="shared" si="26"/>
        <v>0</v>
      </c>
      <c r="G87" s="153">
        <f t="shared" si="27"/>
        <v>0</v>
      </c>
      <c r="H87" s="153">
        <f t="shared" si="28"/>
        <v>0</v>
      </c>
      <c r="I87" s="153">
        <v>0</v>
      </c>
      <c r="J87" s="153">
        <f t="shared" si="29"/>
        <v>0</v>
      </c>
      <c r="K87" s="153"/>
      <c r="L87" s="153">
        <f t="shared" si="30"/>
        <v>0</v>
      </c>
      <c r="M87"/>
    </row>
    <row r="88" ht="21.95" customHeight="1" spans="1:12">
      <c r="A88" s="123" t="s">
        <v>87</v>
      </c>
      <c r="B88" s="151">
        <v>75</v>
      </c>
      <c r="C88" s="152">
        <v>80</v>
      </c>
      <c r="D88" s="38">
        <v>0.85</v>
      </c>
      <c r="E88" s="153">
        <f t="shared" si="25"/>
        <v>40.8</v>
      </c>
      <c r="F88" s="153">
        <f t="shared" si="26"/>
        <v>12.42</v>
      </c>
      <c r="G88" s="153">
        <f t="shared" si="27"/>
        <v>28.38</v>
      </c>
      <c r="H88" s="153">
        <f t="shared" si="28"/>
        <v>28.38</v>
      </c>
      <c r="I88" s="153">
        <v>25.13</v>
      </c>
      <c r="J88" s="153">
        <f t="shared" si="29"/>
        <v>3.25</v>
      </c>
      <c r="K88" s="153"/>
      <c r="L88" s="153">
        <f t="shared" si="30"/>
        <v>31.63</v>
      </c>
    </row>
    <row r="89" ht="21.95" customHeight="1" spans="1:12">
      <c r="A89" s="123" t="s">
        <v>88</v>
      </c>
      <c r="B89" s="151">
        <v>15</v>
      </c>
      <c r="C89" s="152">
        <v>19</v>
      </c>
      <c r="D89" s="38">
        <v>0.85</v>
      </c>
      <c r="E89" s="153">
        <f t="shared" si="25"/>
        <v>9.69</v>
      </c>
      <c r="F89" s="153">
        <f t="shared" si="26"/>
        <v>2.48</v>
      </c>
      <c r="G89" s="153">
        <f t="shared" si="27"/>
        <v>7.21</v>
      </c>
      <c r="H89" s="153">
        <f t="shared" si="28"/>
        <v>7.21</v>
      </c>
      <c r="I89" s="153">
        <v>4.13</v>
      </c>
      <c r="J89" s="153">
        <f t="shared" si="29"/>
        <v>3.08</v>
      </c>
      <c r="K89" s="153"/>
      <c r="L89" s="153">
        <f t="shared" si="30"/>
        <v>10.29</v>
      </c>
    </row>
    <row r="90" ht="21.95" customHeight="1" spans="1:12">
      <c r="A90" s="124" t="s">
        <v>89</v>
      </c>
      <c r="B90" s="150">
        <f t="shared" ref="B90:L90" si="35">SUM(B91:B93)</f>
        <v>244</v>
      </c>
      <c r="C90" s="150">
        <f t="shared" si="35"/>
        <v>255</v>
      </c>
      <c r="D90" s="26"/>
      <c r="E90" s="150">
        <f t="shared" si="35"/>
        <v>99.45</v>
      </c>
      <c r="F90" s="150">
        <f t="shared" si="35"/>
        <v>40.42</v>
      </c>
      <c r="G90" s="150">
        <f t="shared" si="35"/>
        <v>59.03</v>
      </c>
      <c r="H90" s="150">
        <f t="shared" si="35"/>
        <v>59.03</v>
      </c>
      <c r="I90" s="150">
        <f t="shared" si="35"/>
        <v>50.98</v>
      </c>
      <c r="J90" s="150">
        <f t="shared" si="35"/>
        <v>8.05</v>
      </c>
      <c r="K90" s="150">
        <f t="shared" si="35"/>
        <v>0</v>
      </c>
      <c r="L90" s="150">
        <f t="shared" si="35"/>
        <v>67.08</v>
      </c>
    </row>
    <row r="91" ht="21.95" customHeight="1" spans="1:12">
      <c r="A91" s="97" t="s">
        <v>90</v>
      </c>
      <c r="B91" s="151">
        <v>217</v>
      </c>
      <c r="C91" s="152">
        <v>230</v>
      </c>
      <c r="D91" s="38">
        <v>0.65</v>
      </c>
      <c r="E91" s="153">
        <f t="shared" si="25"/>
        <v>89.7</v>
      </c>
      <c r="F91" s="153">
        <f t="shared" si="26"/>
        <v>35.94</v>
      </c>
      <c r="G91" s="153">
        <f t="shared" si="27"/>
        <v>53.76</v>
      </c>
      <c r="H91" s="153">
        <f t="shared" si="28"/>
        <v>53.76</v>
      </c>
      <c r="I91" s="153">
        <v>45.31</v>
      </c>
      <c r="J91" s="153">
        <f t="shared" si="29"/>
        <v>8.45</v>
      </c>
      <c r="K91" s="153"/>
      <c r="L91" s="153">
        <f t="shared" si="30"/>
        <v>62.21</v>
      </c>
    </row>
    <row r="92" ht="21.95" customHeight="1" spans="1:12">
      <c r="A92" s="97" t="s">
        <v>91</v>
      </c>
      <c r="B92" s="151">
        <v>10</v>
      </c>
      <c r="C92" s="152">
        <v>8</v>
      </c>
      <c r="D92" s="38">
        <v>0.65</v>
      </c>
      <c r="E92" s="153">
        <f t="shared" si="25"/>
        <v>3.12</v>
      </c>
      <c r="F92" s="153">
        <f t="shared" si="26"/>
        <v>1.66</v>
      </c>
      <c r="G92" s="153">
        <f t="shared" si="27"/>
        <v>1.46</v>
      </c>
      <c r="H92" s="153">
        <f t="shared" si="28"/>
        <v>1.46</v>
      </c>
      <c r="I92" s="153">
        <v>2.47</v>
      </c>
      <c r="J92" s="153">
        <f t="shared" si="29"/>
        <v>-1.01</v>
      </c>
      <c r="K92" s="153"/>
      <c r="L92" s="153">
        <f t="shared" si="30"/>
        <v>0.45</v>
      </c>
    </row>
    <row r="93" ht="21.95" customHeight="1" spans="1:12">
      <c r="A93" s="97" t="s">
        <v>92</v>
      </c>
      <c r="B93" s="151">
        <v>17</v>
      </c>
      <c r="C93" s="152">
        <v>17</v>
      </c>
      <c r="D93" s="38">
        <v>0.65</v>
      </c>
      <c r="E93" s="153">
        <f t="shared" si="25"/>
        <v>6.63</v>
      </c>
      <c r="F93" s="153">
        <f t="shared" si="26"/>
        <v>2.82</v>
      </c>
      <c r="G93" s="153">
        <f t="shared" si="27"/>
        <v>3.81</v>
      </c>
      <c r="H93" s="153">
        <f t="shared" si="28"/>
        <v>3.81</v>
      </c>
      <c r="I93" s="153">
        <v>3.2</v>
      </c>
      <c r="J93" s="153">
        <f t="shared" si="29"/>
        <v>0.61</v>
      </c>
      <c r="K93" s="153"/>
      <c r="L93" s="153">
        <f t="shared" si="30"/>
        <v>4.42</v>
      </c>
    </row>
    <row r="94" ht="21.95" customHeight="1" spans="1:12">
      <c r="A94" s="124" t="s">
        <v>93</v>
      </c>
      <c r="B94" s="150">
        <f t="shared" ref="B94:L94" si="36">SUM(B95:B96)</f>
        <v>103</v>
      </c>
      <c r="C94" s="150">
        <f t="shared" si="36"/>
        <v>110</v>
      </c>
      <c r="D94" s="26"/>
      <c r="E94" s="150">
        <f t="shared" si="36"/>
        <v>56.1</v>
      </c>
      <c r="F94" s="150">
        <f t="shared" si="36"/>
        <v>17.06</v>
      </c>
      <c r="G94" s="150">
        <f t="shared" si="36"/>
        <v>39.04</v>
      </c>
      <c r="H94" s="150">
        <f t="shared" si="36"/>
        <v>39.04</v>
      </c>
      <c r="I94" s="150">
        <f t="shared" si="36"/>
        <v>34.75</v>
      </c>
      <c r="J94" s="150">
        <f t="shared" si="36"/>
        <v>4.29</v>
      </c>
      <c r="K94" s="150">
        <f t="shared" si="36"/>
        <v>0</v>
      </c>
      <c r="L94" s="150">
        <f t="shared" si="36"/>
        <v>43.33</v>
      </c>
    </row>
    <row r="95" ht="21.95" customHeight="1" spans="1:12">
      <c r="A95" s="97" t="s">
        <v>94</v>
      </c>
      <c r="B95" s="151">
        <v>73</v>
      </c>
      <c r="C95" s="152">
        <v>79</v>
      </c>
      <c r="D95" s="38">
        <v>0.85</v>
      </c>
      <c r="E95" s="153">
        <f t="shared" si="25"/>
        <v>40.29</v>
      </c>
      <c r="F95" s="153">
        <f t="shared" si="26"/>
        <v>12.09</v>
      </c>
      <c r="G95" s="153">
        <f t="shared" si="27"/>
        <v>28.2</v>
      </c>
      <c r="H95" s="153">
        <f t="shared" si="28"/>
        <v>28.2</v>
      </c>
      <c r="I95" s="153">
        <v>23.41</v>
      </c>
      <c r="J95" s="153">
        <f t="shared" si="29"/>
        <v>4.79</v>
      </c>
      <c r="K95" s="153"/>
      <c r="L95" s="153">
        <f t="shared" si="30"/>
        <v>32.99</v>
      </c>
    </row>
    <row r="96" ht="21.95" customHeight="1" spans="1:12">
      <c r="A96" s="97" t="s">
        <v>95</v>
      </c>
      <c r="B96" s="151">
        <v>30</v>
      </c>
      <c r="C96" s="152">
        <v>31</v>
      </c>
      <c r="D96" s="38">
        <v>0.85</v>
      </c>
      <c r="E96" s="153">
        <f t="shared" si="25"/>
        <v>15.81</v>
      </c>
      <c r="F96" s="153">
        <f t="shared" si="26"/>
        <v>4.97</v>
      </c>
      <c r="G96" s="153">
        <f t="shared" si="27"/>
        <v>10.84</v>
      </c>
      <c r="H96" s="153">
        <f t="shared" si="28"/>
        <v>10.84</v>
      </c>
      <c r="I96" s="153">
        <v>11.34</v>
      </c>
      <c r="J96" s="153">
        <f t="shared" si="29"/>
        <v>-0.5</v>
      </c>
      <c r="K96" s="153"/>
      <c r="L96" s="153">
        <f t="shared" si="30"/>
        <v>10.34</v>
      </c>
    </row>
    <row r="97" s="73" customFormat="1" ht="21.95" customHeight="1" spans="1:25">
      <c r="A97" s="124" t="s">
        <v>96</v>
      </c>
      <c r="B97" s="150">
        <f t="shared" ref="B97:L97" si="37">SUM(B98:B99)</f>
        <v>193</v>
      </c>
      <c r="C97" s="150">
        <f t="shared" si="37"/>
        <v>196</v>
      </c>
      <c r="D97" s="96"/>
      <c r="E97" s="150">
        <f t="shared" si="37"/>
        <v>99.96</v>
      </c>
      <c r="F97" s="150">
        <f t="shared" si="37"/>
        <v>31.96</v>
      </c>
      <c r="G97" s="150">
        <f t="shared" si="37"/>
        <v>68</v>
      </c>
      <c r="H97" s="150">
        <f t="shared" si="37"/>
        <v>68</v>
      </c>
      <c r="I97" s="150">
        <f t="shared" si="37"/>
        <v>66.97</v>
      </c>
      <c r="J97" s="150">
        <f t="shared" si="37"/>
        <v>1.03</v>
      </c>
      <c r="K97" s="150">
        <f t="shared" si="37"/>
        <v>0</v>
      </c>
      <c r="L97" s="150">
        <f t="shared" si="37"/>
        <v>69.03</v>
      </c>
      <c r="M97"/>
      <c r="N97"/>
      <c r="O97"/>
      <c r="P97"/>
      <c r="Q97"/>
      <c r="R97"/>
      <c r="S97"/>
      <c r="T97"/>
      <c r="U97"/>
      <c r="V97"/>
      <c r="W97"/>
      <c r="X97"/>
      <c r="Y97"/>
    </row>
    <row r="98" ht="21.95" customHeight="1" spans="1:12">
      <c r="A98" s="97" t="s">
        <v>97</v>
      </c>
      <c r="B98" s="156">
        <v>161</v>
      </c>
      <c r="C98" s="152">
        <v>160</v>
      </c>
      <c r="D98" s="38">
        <v>0.85</v>
      </c>
      <c r="E98" s="153">
        <f t="shared" si="25"/>
        <v>81.6</v>
      </c>
      <c r="F98" s="153">
        <f t="shared" si="26"/>
        <v>26.66</v>
      </c>
      <c r="G98" s="153">
        <f t="shared" si="27"/>
        <v>54.94</v>
      </c>
      <c r="H98" s="153">
        <f t="shared" si="28"/>
        <v>54.94</v>
      </c>
      <c r="I98" s="153">
        <v>53.91</v>
      </c>
      <c r="J98" s="153">
        <f t="shared" si="29"/>
        <v>1.03</v>
      </c>
      <c r="K98" s="153"/>
      <c r="L98" s="153">
        <f t="shared" si="30"/>
        <v>55.97</v>
      </c>
    </row>
    <row r="99" ht="21.95" customHeight="1" spans="1:12">
      <c r="A99" s="97" t="s">
        <v>98</v>
      </c>
      <c r="B99" s="156">
        <v>32</v>
      </c>
      <c r="C99" s="152">
        <v>36</v>
      </c>
      <c r="D99" s="38">
        <v>0.85</v>
      </c>
      <c r="E99" s="153">
        <f t="shared" si="25"/>
        <v>18.36</v>
      </c>
      <c r="F99" s="153">
        <f t="shared" si="26"/>
        <v>5.3</v>
      </c>
      <c r="G99" s="153">
        <f t="shared" si="27"/>
        <v>13.06</v>
      </c>
      <c r="H99" s="153">
        <f t="shared" si="28"/>
        <v>13.06</v>
      </c>
      <c r="I99" s="153">
        <v>13.06</v>
      </c>
      <c r="J99" s="153">
        <f t="shared" si="29"/>
        <v>0</v>
      </c>
      <c r="K99" s="153"/>
      <c r="L99" s="153">
        <f t="shared" si="30"/>
        <v>13.06</v>
      </c>
    </row>
    <row r="100" ht="21.95" customHeight="1" spans="1:12">
      <c r="A100" s="158" t="s">
        <v>99</v>
      </c>
      <c r="B100" s="159">
        <f t="shared" ref="B100:L100" si="38">SUM(B101:B102)</f>
        <v>18</v>
      </c>
      <c r="C100" s="159">
        <f t="shared" si="38"/>
        <v>16</v>
      </c>
      <c r="D100" s="96"/>
      <c r="E100" s="159">
        <f t="shared" si="38"/>
        <v>8.16</v>
      </c>
      <c r="F100" s="159">
        <f t="shared" si="38"/>
        <v>2.98</v>
      </c>
      <c r="G100" s="159">
        <f t="shared" si="38"/>
        <v>5.18</v>
      </c>
      <c r="H100" s="159">
        <f t="shared" si="38"/>
        <v>5.18</v>
      </c>
      <c r="I100" s="159">
        <f t="shared" si="38"/>
        <v>5.17</v>
      </c>
      <c r="J100" s="159">
        <f t="shared" si="38"/>
        <v>0.00999999999999979</v>
      </c>
      <c r="K100" s="159">
        <f t="shared" si="38"/>
        <v>4.18</v>
      </c>
      <c r="L100" s="159">
        <f t="shared" si="38"/>
        <v>9.37</v>
      </c>
    </row>
    <row r="101" ht="21.95" customHeight="1" spans="1:12">
      <c r="A101" s="97" t="s">
        <v>101</v>
      </c>
      <c r="B101" s="151">
        <v>16</v>
      </c>
      <c r="C101" s="152">
        <v>14</v>
      </c>
      <c r="D101" s="38">
        <v>0.85</v>
      </c>
      <c r="E101" s="153">
        <f t="shared" si="25"/>
        <v>7.14</v>
      </c>
      <c r="F101" s="153">
        <f t="shared" si="26"/>
        <v>2.65</v>
      </c>
      <c r="G101" s="153">
        <f t="shared" si="27"/>
        <v>4.49</v>
      </c>
      <c r="H101" s="153">
        <f t="shared" si="28"/>
        <v>4.49</v>
      </c>
      <c r="I101" s="153">
        <v>4.48</v>
      </c>
      <c r="J101" s="153">
        <f t="shared" si="29"/>
        <v>0.00999999999999979</v>
      </c>
      <c r="K101" s="153">
        <v>4.18</v>
      </c>
      <c r="L101" s="153">
        <f t="shared" si="30"/>
        <v>8.68</v>
      </c>
    </row>
    <row r="102" ht="21.95" customHeight="1" spans="1:12">
      <c r="A102" s="97" t="s">
        <v>102</v>
      </c>
      <c r="B102" s="151">
        <v>2</v>
      </c>
      <c r="C102" s="152">
        <v>2</v>
      </c>
      <c r="D102" s="38">
        <v>0.85</v>
      </c>
      <c r="E102" s="153">
        <f t="shared" si="25"/>
        <v>1.02</v>
      </c>
      <c r="F102" s="153">
        <f t="shared" si="26"/>
        <v>0.33</v>
      </c>
      <c r="G102" s="153">
        <f t="shared" si="27"/>
        <v>0.69</v>
      </c>
      <c r="H102" s="153">
        <f t="shared" si="28"/>
        <v>0.69</v>
      </c>
      <c r="I102" s="153">
        <v>0.69</v>
      </c>
      <c r="J102" s="153">
        <f t="shared" si="29"/>
        <v>0</v>
      </c>
      <c r="K102" s="153"/>
      <c r="L102" s="153">
        <f t="shared" si="30"/>
        <v>0.69</v>
      </c>
    </row>
    <row r="103" ht="21.95" customHeight="1" spans="1:12">
      <c r="A103" s="124" t="s">
        <v>103</v>
      </c>
      <c r="B103" s="159">
        <f t="shared" ref="B103:L103" si="39">SUM(B104:B105)</f>
        <v>52</v>
      </c>
      <c r="C103" s="159">
        <f t="shared" si="39"/>
        <v>53</v>
      </c>
      <c r="D103" s="26"/>
      <c r="E103" s="159">
        <f t="shared" si="39"/>
        <v>27.03</v>
      </c>
      <c r="F103" s="159">
        <f t="shared" si="39"/>
        <v>8.61</v>
      </c>
      <c r="G103" s="159">
        <f t="shared" si="39"/>
        <v>18.42</v>
      </c>
      <c r="H103" s="159">
        <f t="shared" si="39"/>
        <v>18.42</v>
      </c>
      <c r="I103" s="159">
        <f t="shared" si="39"/>
        <v>18.72</v>
      </c>
      <c r="J103" s="159">
        <f t="shared" si="39"/>
        <v>-0.300000000000001</v>
      </c>
      <c r="K103" s="159">
        <f t="shared" si="39"/>
        <v>0</v>
      </c>
      <c r="L103" s="159">
        <f t="shared" si="39"/>
        <v>18.12</v>
      </c>
    </row>
    <row r="104" ht="21.95" customHeight="1" spans="1:12">
      <c r="A104" s="97" t="s">
        <v>104</v>
      </c>
      <c r="B104" s="151">
        <v>38</v>
      </c>
      <c r="C104" s="152">
        <v>38</v>
      </c>
      <c r="D104" s="38">
        <v>0.85</v>
      </c>
      <c r="E104" s="153">
        <f t="shared" si="25"/>
        <v>19.38</v>
      </c>
      <c r="F104" s="153">
        <f t="shared" si="26"/>
        <v>6.29</v>
      </c>
      <c r="G104" s="153">
        <f t="shared" si="27"/>
        <v>13.09</v>
      </c>
      <c r="H104" s="153">
        <f t="shared" si="28"/>
        <v>13.09</v>
      </c>
      <c r="I104" s="153">
        <v>13.06</v>
      </c>
      <c r="J104" s="153">
        <f t="shared" si="29"/>
        <v>0.0299999999999994</v>
      </c>
      <c r="K104" s="153"/>
      <c r="L104" s="153">
        <f t="shared" si="30"/>
        <v>13.12</v>
      </c>
    </row>
    <row r="105" ht="21.95" customHeight="1" spans="1:12">
      <c r="A105" s="97" t="s">
        <v>105</v>
      </c>
      <c r="B105" s="151">
        <v>14</v>
      </c>
      <c r="C105" s="152">
        <v>15</v>
      </c>
      <c r="D105" s="38">
        <v>0.85</v>
      </c>
      <c r="E105" s="153">
        <f t="shared" si="25"/>
        <v>7.65</v>
      </c>
      <c r="F105" s="153">
        <f t="shared" si="26"/>
        <v>2.32</v>
      </c>
      <c r="G105" s="153">
        <f t="shared" si="27"/>
        <v>5.33</v>
      </c>
      <c r="H105" s="153">
        <f t="shared" si="28"/>
        <v>5.33</v>
      </c>
      <c r="I105" s="153">
        <v>5.66</v>
      </c>
      <c r="J105" s="153">
        <f t="shared" si="29"/>
        <v>-0.33</v>
      </c>
      <c r="K105" s="153"/>
      <c r="L105" s="153">
        <f t="shared" si="30"/>
        <v>5</v>
      </c>
    </row>
    <row r="106" ht="21.95" customHeight="1" spans="1:12">
      <c r="A106" s="124" t="s">
        <v>106</v>
      </c>
      <c r="B106" s="150">
        <v>3</v>
      </c>
      <c r="C106" s="154">
        <v>3</v>
      </c>
      <c r="D106" s="67">
        <v>0.3</v>
      </c>
      <c r="E106" s="155">
        <f t="shared" si="25"/>
        <v>0.54</v>
      </c>
      <c r="F106" s="155">
        <f t="shared" si="26"/>
        <v>0.5</v>
      </c>
      <c r="G106" s="155">
        <f t="shared" si="27"/>
        <v>0.04</v>
      </c>
      <c r="H106" s="155">
        <f t="shared" si="28"/>
        <v>0.04</v>
      </c>
      <c r="I106" s="155">
        <v>0.21</v>
      </c>
      <c r="J106" s="155">
        <f t="shared" si="29"/>
        <v>-0.17</v>
      </c>
      <c r="K106" s="155">
        <v>-0.14</v>
      </c>
      <c r="L106" s="155">
        <f t="shared" si="30"/>
        <v>-0.27</v>
      </c>
    </row>
    <row r="107" ht="21.95" customHeight="1" spans="1:12">
      <c r="A107" s="124" t="s">
        <v>107</v>
      </c>
      <c r="B107" s="149">
        <f t="shared" ref="B107:L107" si="40">SUM(B108:B164)</f>
        <v>1689</v>
      </c>
      <c r="C107" s="149">
        <f t="shared" si="40"/>
        <v>1751</v>
      </c>
      <c r="D107" s="150"/>
      <c r="E107" s="149">
        <f t="shared" si="40"/>
        <v>835.02</v>
      </c>
      <c r="F107" s="149">
        <f t="shared" si="40"/>
        <v>279.69</v>
      </c>
      <c r="G107" s="149">
        <f t="shared" si="40"/>
        <v>555.33</v>
      </c>
      <c r="H107" s="149">
        <f t="shared" si="40"/>
        <v>555.33</v>
      </c>
      <c r="I107" s="149">
        <f t="shared" si="40"/>
        <v>521.65</v>
      </c>
      <c r="J107" s="149">
        <f t="shared" si="40"/>
        <v>33.68</v>
      </c>
      <c r="K107" s="149">
        <f t="shared" si="40"/>
        <v>-3.53</v>
      </c>
      <c r="L107" s="149">
        <f t="shared" si="40"/>
        <v>585.48</v>
      </c>
    </row>
    <row r="108" ht="21.95" customHeight="1" spans="1:12">
      <c r="A108" s="111" t="s">
        <v>108</v>
      </c>
      <c r="B108" s="151">
        <v>12</v>
      </c>
      <c r="C108" s="25">
        <v>15</v>
      </c>
      <c r="D108" s="38">
        <v>0.85</v>
      </c>
      <c r="E108" s="153">
        <f t="shared" si="25"/>
        <v>7.65</v>
      </c>
      <c r="F108" s="153">
        <f t="shared" si="26"/>
        <v>1.99</v>
      </c>
      <c r="G108" s="153">
        <f t="shared" si="27"/>
        <v>5.66</v>
      </c>
      <c r="H108" s="153">
        <f t="shared" si="28"/>
        <v>5.66</v>
      </c>
      <c r="I108" s="153">
        <v>6.16</v>
      </c>
      <c r="J108" s="153">
        <f t="shared" si="29"/>
        <v>-0.5</v>
      </c>
      <c r="K108" s="153"/>
      <c r="L108" s="153">
        <f t="shared" si="30"/>
        <v>5.16</v>
      </c>
    </row>
    <row r="109" ht="21.95" customHeight="1" spans="1:12">
      <c r="A109" s="111" t="s">
        <v>109</v>
      </c>
      <c r="B109" s="156">
        <v>93</v>
      </c>
      <c r="C109" s="25">
        <v>96</v>
      </c>
      <c r="D109" s="38">
        <v>1</v>
      </c>
      <c r="E109" s="153">
        <f t="shared" si="25"/>
        <v>57.6</v>
      </c>
      <c r="F109" s="153">
        <f t="shared" si="26"/>
        <v>15.4</v>
      </c>
      <c r="G109" s="153">
        <f t="shared" si="27"/>
        <v>42.2</v>
      </c>
      <c r="H109" s="153">
        <f t="shared" si="28"/>
        <v>42.2</v>
      </c>
      <c r="I109" s="153">
        <v>36.39</v>
      </c>
      <c r="J109" s="153">
        <f t="shared" si="29"/>
        <v>5.81</v>
      </c>
      <c r="K109" s="153"/>
      <c r="L109" s="153">
        <f t="shared" si="30"/>
        <v>48.01</v>
      </c>
    </row>
    <row r="110" ht="21.95" customHeight="1" spans="1:12">
      <c r="A110" s="111" t="s">
        <v>110</v>
      </c>
      <c r="B110" s="151">
        <v>22</v>
      </c>
      <c r="C110" s="25">
        <v>23</v>
      </c>
      <c r="D110" s="38">
        <v>0.85</v>
      </c>
      <c r="E110" s="153">
        <f t="shared" si="25"/>
        <v>11.73</v>
      </c>
      <c r="F110" s="153">
        <f t="shared" si="26"/>
        <v>3.64</v>
      </c>
      <c r="G110" s="153">
        <f t="shared" si="27"/>
        <v>8.09</v>
      </c>
      <c r="H110" s="153">
        <f t="shared" si="28"/>
        <v>8.09</v>
      </c>
      <c r="I110" s="153">
        <v>8.42</v>
      </c>
      <c r="J110" s="153">
        <f t="shared" si="29"/>
        <v>-0.33</v>
      </c>
      <c r="K110" s="153"/>
      <c r="L110" s="153">
        <f t="shared" si="30"/>
        <v>7.76</v>
      </c>
    </row>
    <row r="111" ht="21.95" customHeight="1" spans="1:12">
      <c r="A111" s="125" t="s">
        <v>111</v>
      </c>
      <c r="B111" s="156">
        <v>8</v>
      </c>
      <c r="C111" s="25">
        <v>7</v>
      </c>
      <c r="D111" s="38">
        <v>1</v>
      </c>
      <c r="E111" s="153">
        <f t="shared" si="25"/>
        <v>4.2</v>
      </c>
      <c r="F111" s="153">
        <f t="shared" si="26"/>
        <v>1.32</v>
      </c>
      <c r="G111" s="153">
        <f t="shared" si="27"/>
        <v>2.88</v>
      </c>
      <c r="H111" s="153">
        <f t="shared" si="28"/>
        <v>2.88</v>
      </c>
      <c r="I111" s="153">
        <v>3.04</v>
      </c>
      <c r="J111" s="153">
        <f t="shared" si="29"/>
        <v>-0.16</v>
      </c>
      <c r="K111" s="153"/>
      <c r="L111" s="153">
        <f t="shared" si="30"/>
        <v>2.72</v>
      </c>
    </row>
    <row r="112" ht="21.95" customHeight="1" spans="1:12">
      <c r="A112" s="111" t="s">
        <v>112</v>
      </c>
      <c r="B112" s="156">
        <v>25</v>
      </c>
      <c r="C112" s="25">
        <v>25</v>
      </c>
      <c r="D112" s="38">
        <v>0.85</v>
      </c>
      <c r="E112" s="153">
        <f t="shared" si="25"/>
        <v>12.75</v>
      </c>
      <c r="F112" s="153">
        <f t="shared" si="26"/>
        <v>4.14</v>
      </c>
      <c r="G112" s="153">
        <f t="shared" si="27"/>
        <v>8.61</v>
      </c>
      <c r="H112" s="153">
        <f t="shared" si="28"/>
        <v>8.61</v>
      </c>
      <c r="I112" s="153">
        <v>8.44</v>
      </c>
      <c r="J112" s="153">
        <f t="shared" si="29"/>
        <v>0.17</v>
      </c>
      <c r="K112" s="153"/>
      <c r="L112" s="153">
        <f t="shared" si="30"/>
        <v>8.78</v>
      </c>
    </row>
    <row r="113" ht="21.95" customHeight="1" spans="1:12">
      <c r="A113" s="97" t="s">
        <v>113</v>
      </c>
      <c r="B113" s="151">
        <v>48</v>
      </c>
      <c r="C113" s="152">
        <v>52</v>
      </c>
      <c r="D113" s="38">
        <v>0.85</v>
      </c>
      <c r="E113" s="153">
        <f t="shared" si="25"/>
        <v>26.52</v>
      </c>
      <c r="F113" s="153">
        <f t="shared" si="26"/>
        <v>7.95</v>
      </c>
      <c r="G113" s="153">
        <f t="shared" si="27"/>
        <v>18.57</v>
      </c>
      <c r="H113" s="153">
        <f t="shared" si="28"/>
        <v>18.57</v>
      </c>
      <c r="I113" s="153">
        <v>18.06</v>
      </c>
      <c r="J113" s="153">
        <f t="shared" si="29"/>
        <v>0.510000000000002</v>
      </c>
      <c r="K113" s="153"/>
      <c r="L113" s="153">
        <f t="shared" si="30"/>
        <v>19.08</v>
      </c>
    </row>
    <row r="114" ht="21.95" customHeight="1" spans="1:12">
      <c r="A114" s="97" t="s">
        <v>114</v>
      </c>
      <c r="B114" s="151">
        <v>5</v>
      </c>
      <c r="C114" s="152">
        <v>7</v>
      </c>
      <c r="D114" s="38">
        <v>0.85</v>
      </c>
      <c r="E114" s="153">
        <f t="shared" si="25"/>
        <v>3.57</v>
      </c>
      <c r="F114" s="153">
        <f t="shared" si="26"/>
        <v>0.83</v>
      </c>
      <c r="G114" s="153">
        <f t="shared" si="27"/>
        <v>2.74</v>
      </c>
      <c r="H114" s="153">
        <f t="shared" si="28"/>
        <v>2.74</v>
      </c>
      <c r="I114" s="153">
        <v>1.72</v>
      </c>
      <c r="J114" s="153">
        <f t="shared" si="29"/>
        <v>1.02</v>
      </c>
      <c r="K114" s="153"/>
      <c r="L114" s="153">
        <f t="shared" si="30"/>
        <v>3.76</v>
      </c>
    </row>
    <row r="115" ht="21.95" customHeight="1" spans="1:12">
      <c r="A115" s="97" t="s">
        <v>115</v>
      </c>
      <c r="B115" s="151">
        <v>57</v>
      </c>
      <c r="C115" s="152">
        <v>64</v>
      </c>
      <c r="D115" s="38">
        <v>0.85</v>
      </c>
      <c r="E115" s="153">
        <f t="shared" si="25"/>
        <v>32.64</v>
      </c>
      <c r="F115" s="153">
        <f t="shared" si="26"/>
        <v>9.44</v>
      </c>
      <c r="G115" s="153">
        <f t="shared" si="27"/>
        <v>23.2</v>
      </c>
      <c r="H115" s="153">
        <f t="shared" si="28"/>
        <v>23.2</v>
      </c>
      <c r="I115" s="153">
        <v>23.68</v>
      </c>
      <c r="J115" s="153">
        <f t="shared" si="29"/>
        <v>-0.479999999999997</v>
      </c>
      <c r="K115" s="153"/>
      <c r="L115" s="153">
        <f t="shared" si="30"/>
        <v>22.72</v>
      </c>
    </row>
    <row r="116" ht="21.95" customHeight="1" spans="1:12">
      <c r="A116" s="111" t="s">
        <v>116</v>
      </c>
      <c r="B116" s="156">
        <v>3</v>
      </c>
      <c r="C116" s="25">
        <v>3</v>
      </c>
      <c r="D116" s="38">
        <v>1</v>
      </c>
      <c r="E116" s="153">
        <f t="shared" si="25"/>
        <v>1.8</v>
      </c>
      <c r="F116" s="153">
        <f t="shared" si="26"/>
        <v>0.5</v>
      </c>
      <c r="G116" s="153">
        <f t="shared" si="27"/>
        <v>1.3</v>
      </c>
      <c r="H116" s="153">
        <f t="shared" si="28"/>
        <v>1.3</v>
      </c>
      <c r="I116" s="153">
        <v>1.47</v>
      </c>
      <c r="J116" s="153">
        <f t="shared" si="29"/>
        <v>-0.17</v>
      </c>
      <c r="K116" s="153"/>
      <c r="L116" s="153">
        <f t="shared" si="30"/>
        <v>1.13</v>
      </c>
    </row>
    <row r="117" ht="21.95" customHeight="1" spans="1:12">
      <c r="A117" s="111" t="s">
        <v>117</v>
      </c>
      <c r="B117" s="156">
        <v>0</v>
      </c>
      <c r="C117" s="25">
        <v>0</v>
      </c>
      <c r="D117" s="38">
        <v>1</v>
      </c>
      <c r="E117" s="153">
        <f t="shared" si="25"/>
        <v>0</v>
      </c>
      <c r="F117" s="153">
        <f t="shared" si="26"/>
        <v>0</v>
      </c>
      <c r="G117" s="153">
        <f t="shared" si="27"/>
        <v>0</v>
      </c>
      <c r="H117" s="153">
        <f t="shared" si="28"/>
        <v>0</v>
      </c>
      <c r="I117" s="153">
        <v>0</v>
      </c>
      <c r="J117" s="153">
        <f t="shared" si="29"/>
        <v>0</v>
      </c>
      <c r="K117" s="153"/>
      <c r="L117" s="153">
        <f t="shared" si="30"/>
        <v>0</v>
      </c>
    </row>
    <row r="118" ht="21.95" customHeight="1" spans="1:12">
      <c r="A118" s="111" t="s">
        <v>118</v>
      </c>
      <c r="B118" s="156">
        <v>11</v>
      </c>
      <c r="C118" s="25">
        <v>12</v>
      </c>
      <c r="D118" s="38">
        <v>1</v>
      </c>
      <c r="E118" s="153">
        <f t="shared" si="25"/>
        <v>7.2</v>
      </c>
      <c r="F118" s="153">
        <f t="shared" si="26"/>
        <v>1.82</v>
      </c>
      <c r="G118" s="153">
        <f t="shared" si="27"/>
        <v>5.38</v>
      </c>
      <c r="H118" s="153">
        <f t="shared" si="28"/>
        <v>5.38</v>
      </c>
      <c r="I118" s="153">
        <v>4.51</v>
      </c>
      <c r="J118" s="153">
        <f t="shared" si="29"/>
        <v>0.87</v>
      </c>
      <c r="K118" s="153"/>
      <c r="L118" s="153">
        <f t="shared" si="30"/>
        <v>6.25</v>
      </c>
    </row>
    <row r="119" ht="21.95" customHeight="1" spans="1:12">
      <c r="A119" s="97" t="s">
        <v>119</v>
      </c>
      <c r="B119" s="151">
        <v>3</v>
      </c>
      <c r="C119" s="152">
        <v>3</v>
      </c>
      <c r="D119" s="38">
        <v>1</v>
      </c>
      <c r="E119" s="153">
        <f t="shared" si="25"/>
        <v>1.8</v>
      </c>
      <c r="F119" s="153">
        <f t="shared" si="26"/>
        <v>0.5</v>
      </c>
      <c r="G119" s="153">
        <f t="shared" si="27"/>
        <v>1.3</v>
      </c>
      <c r="H119" s="153">
        <f t="shared" si="28"/>
        <v>1.3</v>
      </c>
      <c r="I119" s="153">
        <v>0.87</v>
      </c>
      <c r="J119" s="153">
        <f t="shared" si="29"/>
        <v>0.43</v>
      </c>
      <c r="K119" s="153"/>
      <c r="L119" s="153">
        <f t="shared" si="30"/>
        <v>1.73</v>
      </c>
    </row>
    <row r="120" ht="21.95" customHeight="1" spans="1:12">
      <c r="A120" s="97" t="s">
        <v>120</v>
      </c>
      <c r="B120" s="151">
        <v>5</v>
      </c>
      <c r="C120" s="152">
        <v>5</v>
      </c>
      <c r="D120" s="38">
        <v>0.85</v>
      </c>
      <c r="E120" s="153">
        <f t="shared" si="25"/>
        <v>2.55</v>
      </c>
      <c r="F120" s="153">
        <f t="shared" si="26"/>
        <v>0.83</v>
      </c>
      <c r="G120" s="153">
        <f t="shared" si="27"/>
        <v>1.72</v>
      </c>
      <c r="H120" s="153">
        <f t="shared" si="28"/>
        <v>1.72</v>
      </c>
      <c r="I120" s="153">
        <v>1.89</v>
      </c>
      <c r="J120" s="153">
        <f t="shared" si="29"/>
        <v>-0.17</v>
      </c>
      <c r="K120" s="153"/>
      <c r="L120" s="153">
        <f t="shared" si="30"/>
        <v>1.55</v>
      </c>
    </row>
    <row r="121" ht="21.95" customHeight="1" spans="1:12">
      <c r="A121" s="111" t="s">
        <v>121</v>
      </c>
      <c r="B121" s="151">
        <v>36</v>
      </c>
      <c r="C121" s="25">
        <v>38</v>
      </c>
      <c r="D121" s="38">
        <v>1</v>
      </c>
      <c r="E121" s="153">
        <f t="shared" si="25"/>
        <v>22.8</v>
      </c>
      <c r="F121" s="153">
        <f t="shared" si="26"/>
        <v>5.96</v>
      </c>
      <c r="G121" s="153">
        <f t="shared" si="27"/>
        <v>16.84</v>
      </c>
      <c r="H121" s="153">
        <f t="shared" si="28"/>
        <v>16.84</v>
      </c>
      <c r="I121" s="153">
        <v>15.97</v>
      </c>
      <c r="J121" s="153">
        <f t="shared" si="29"/>
        <v>0.869999999999999</v>
      </c>
      <c r="K121" s="153"/>
      <c r="L121" s="153">
        <f t="shared" si="30"/>
        <v>17.71</v>
      </c>
    </row>
    <row r="122" ht="21.95" customHeight="1" spans="1:12">
      <c r="A122" s="111" t="s">
        <v>122</v>
      </c>
      <c r="B122" s="156">
        <v>3</v>
      </c>
      <c r="C122" s="25">
        <v>3</v>
      </c>
      <c r="D122" s="38">
        <v>1</v>
      </c>
      <c r="E122" s="153">
        <f t="shared" si="25"/>
        <v>1.8</v>
      </c>
      <c r="F122" s="153">
        <f t="shared" si="26"/>
        <v>0.5</v>
      </c>
      <c r="G122" s="153">
        <f t="shared" si="27"/>
        <v>1.3</v>
      </c>
      <c r="H122" s="153">
        <f t="shared" si="28"/>
        <v>1.3</v>
      </c>
      <c r="I122" s="153">
        <v>1.3</v>
      </c>
      <c r="J122" s="153">
        <f t="shared" si="29"/>
        <v>0</v>
      </c>
      <c r="K122" s="153"/>
      <c r="L122" s="153">
        <f t="shared" si="30"/>
        <v>1.3</v>
      </c>
    </row>
    <row r="123" ht="21.95" customHeight="1" spans="1:12">
      <c r="A123" s="111" t="s">
        <v>123</v>
      </c>
      <c r="B123" s="156">
        <v>7</v>
      </c>
      <c r="C123" s="25">
        <v>7</v>
      </c>
      <c r="D123" s="38">
        <v>1</v>
      </c>
      <c r="E123" s="153">
        <f t="shared" si="25"/>
        <v>4.2</v>
      </c>
      <c r="F123" s="153">
        <f t="shared" si="26"/>
        <v>1.16</v>
      </c>
      <c r="G123" s="153">
        <f t="shared" si="27"/>
        <v>3.04</v>
      </c>
      <c r="H123" s="153">
        <f t="shared" si="28"/>
        <v>3.04</v>
      </c>
      <c r="I123" s="153">
        <v>3.48</v>
      </c>
      <c r="J123" s="153">
        <f t="shared" si="29"/>
        <v>-0.44</v>
      </c>
      <c r="K123" s="153"/>
      <c r="L123" s="153">
        <f t="shared" si="30"/>
        <v>2.6</v>
      </c>
    </row>
    <row r="124" ht="21.95" customHeight="1" spans="1:12">
      <c r="A124" s="111" t="s">
        <v>124</v>
      </c>
      <c r="B124" s="156">
        <v>7</v>
      </c>
      <c r="C124" s="25">
        <v>8</v>
      </c>
      <c r="D124" s="38">
        <v>1</v>
      </c>
      <c r="E124" s="153">
        <f t="shared" si="25"/>
        <v>4.8</v>
      </c>
      <c r="F124" s="153">
        <f t="shared" si="26"/>
        <v>1.16</v>
      </c>
      <c r="G124" s="153">
        <f t="shared" si="27"/>
        <v>3.64</v>
      </c>
      <c r="H124" s="153">
        <f t="shared" si="28"/>
        <v>3.64</v>
      </c>
      <c r="I124" s="153">
        <v>3.04</v>
      </c>
      <c r="J124" s="153">
        <f t="shared" si="29"/>
        <v>0.6</v>
      </c>
      <c r="K124" s="153"/>
      <c r="L124" s="153">
        <f t="shared" si="30"/>
        <v>4.24</v>
      </c>
    </row>
    <row r="125" ht="21.95" customHeight="1" spans="1:12">
      <c r="A125" s="97" t="s">
        <v>125</v>
      </c>
      <c r="B125" s="151">
        <v>12</v>
      </c>
      <c r="C125" s="152">
        <v>11</v>
      </c>
      <c r="D125" s="38">
        <v>1</v>
      </c>
      <c r="E125" s="153">
        <f t="shared" si="25"/>
        <v>6.6</v>
      </c>
      <c r="F125" s="153">
        <f t="shared" si="26"/>
        <v>1.99</v>
      </c>
      <c r="G125" s="153">
        <f t="shared" si="27"/>
        <v>4.61</v>
      </c>
      <c r="H125" s="153">
        <f t="shared" si="28"/>
        <v>4.61</v>
      </c>
      <c r="I125" s="153">
        <v>5.65</v>
      </c>
      <c r="J125" s="153">
        <f t="shared" si="29"/>
        <v>-1.04</v>
      </c>
      <c r="K125" s="153"/>
      <c r="L125" s="153">
        <f t="shared" si="30"/>
        <v>3.57</v>
      </c>
    </row>
    <row r="126" ht="21.95" customHeight="1" spans="1:12">
      <c r="A126" s="97" t="s">
        <v>126</v>
      </c>
      <c r="B126" s="151">
        <v>22</v>
      </c>
      <c r="C126" s="152">
        <v>24</v>
      </c>
      <c r="D126" s="38">
        <v>1</v>
      </c>
      <c r="E126" s="153">
        <f t="shared" si="25"/>
        <v>14.4</v>
      </c>
      <c r="F126" s="153">
        <f t="shared" si="26"/>
        <v>3.64</v>
      </c>
      <c r="G126" s="153">
        <f t="shared" si="27"/>
        <v>10.76</v>
      </c>
      <c r="H126" s="153">
        <f t="shared" si="28"/>
        <v>10.76</v>
      </c>
      <c r="I126" s="153">
        <v>11.58</v>
      </c>
      <c r="J126" s="153">
        <f t="shared" si="29"/>
        <v>-0.82</v>
      </c>
      <c r="K126" s="153"/>
      <c r="L126" s="153">
        <f t="shared" si="30"/>
        <v>9.94</v>
      </c>
    </row>
    <row r="127" ht="21.95" customHeight="1" spans="1:12">
      <c r="A127" s="111" t="s">
        <v>127</v>
      </c>
      <c r="B127" s="156">
        <v>39</v>
      </c>
      <c r="C127" s="25">
        <v>39</v>
      </c>
      <c r="D127" s="38">
        <v>0.65</v>
      </c>
      <c r="E127" s="153">
        <f t="shared" si="25"/>
        <v>15.21</v>
      </c>
      <c r="F127" s="153">
        <f t="shared" si="26"/>
        <v>6.46</v>
      </c>
      <c r="G127" s="153">
        <f t="shared" si="27"/>
        <v>8.75</v>
      </c>
      <c r="H127" s="153">
        <f t="shared" si="28"/>
        <v>8.75</v>
      </c>
      <c r="I127" s="153">
        <v>8.86</v>
      </c>
      <c r="J127" s="153">
        <f t="shared" si="29"/>
        <v>-0.109999999999999</v>
      </c>
      <c r="K127" s="153"/>
      <c r="L127" s="153">
        <f t="shared" si="30"/>
        <v>8.64</v>
      </c>
    </row>
    <row r="128" ht="21.95" customHeight="1" spans="1:12">
      <c r="A128" s="97" t="s">
        <v>128</v>
      </c>
      <c r="B128" s="151">
        <v>21</v>
      </c>
      <c r="C128" s="152">
        <v>23</v>
      </c>
      <c r="D128" s="38">
        <v>1</v>
      </c>
      <c r="E128" s="153">
        <f t="shared" si="25"/>
        <v>13.8</v>
      </c>
      <c r="F128" s="153">
        <f t="shared" si="26"/>
        <v>3.48</v>
      </c>
      <c r="G128" s="153">
        <f t="shared" si="27"/>
        <v>10.32</v>
      </c>
      <c r="H128" s="153">
        <f t="shared" si="28"/>
        <v>10.32</v>
      </c>
      <c r="I128" s="153">
        <v>10.32</v>
      </c>
      <c r="J128" s="153">
        <f t="shared" si="29"/>
        <v>0</v>
      </c>
      <c r="K128" s="153"/>
      <c r="L128" s="153">
        <f t="shared" si="30"/>
        <v>10.32</v>
      </c>
    </row>
    <row r="129" ht="21.95" customHeight="1" spans="1:12">
      <c r="A129" s="97" t="s">
        <v>129</v>
      </c>
      <c r="B129" s="151">
        <v>9</v>
      </c>
      <c r="C129" s="152">
        <v>11</v>
      </c>
      <c r="D129" s="38">
        <v>0.85</v>
      </c>
      <c r="E129" s="153">
        <f t="shared" si="25"/>
        <v>5.61</v>
      </c>
      <c r="F129" s="153">
        <f t="shared" si="26"/>
        <v>1.49</v>
      </c>
      <c r="G129" s="153">
        <f t="shared" si="27"/>
        <v>4.12</v>
      </c>
      <c r="H129" s="153">
        <f t="shared" si="28"/>
        <v>4.12</v>
      </c>
      <c r="I129" s="153">
        <v>2.76</v>
      </c>
      <c r="J129" s="153">
        <f t="shared" si="29"/>
        <v>1.36</v>
      </c>
      <c r="K129" s="153"/>
      <c r="L129" s="153">
        <f t="shared" si="30"/>
        <v>5.48</v>
      </c>
    </row>
    <row r="130" ht="21.95" customHeight="1" spans="1:12">
      <c r="A130" s="111" t="s">
        <v>130</v>
      </c>
      <c r="B130" s="156">
        <v>3</v>
      </c>
      <c r="C130" s="25">
        <v>2</v>
      </c>
      <c r="D130" s="38">
        <v>1</v>
      </c>
      <c r="E130" s="153">
        <f t="shared" si="25"/>
        <v>1.2</v>
      </c>
      <c r="F130" s="153">
        <f t="shared" si="26"/>
        <v>0.5</v>
      </c>
      <c r="G130" s="153">
        <f t="shared" si="27"/>
        <v>0.7</v>
      </c>
      <c r="H130" s="153">
        <f t="shared" si="28"/>
        <v>0.7</v>
      </c>
      <c r="I130" s="153">
        <v>1.74</v>
      </c>
      <c r="J130" s="153">
        <f t="shared" si="29"/>
        <v>-1.04</v>
      </c>
      <c r="K130" s="153"/>
      <c r="L130" s="153">
        <f t="shared" si="30"/>
        <v>-0.34</v>
      </c>
    </row>
    <row r="131" ht="21.95" customHeight="1" spans="1:12">
      <c r="A131" s="111" t="s">
        <v>131</v>
      </c>
      <c r="B131" s="156">
        <v>1</v>
      </c>
      <c r="C131" s="25">
        <v>1</v>
      </c>
      <c r="D131" s="38">
        <v>1</v>
      </c>
      <c r="E131" s="153">
        <f t="shared" si="25"/>
        <v>0.6</v>
      </c>
      <c r="F131" s="153">
        <f t="shared" si="26"/>
        <v>0.17</v>
      </c>
      <c r="G131" s="153">
        <f t="shared" si="27"/>
        <v>0.43</v>
      </c>
      <c r="H131" s="153">
        <f t="shared" si="28"/>
        <v>0.43</v>
      </c>
      <c r="I131" s="153">
        <v>0.43</v>
      </c>
      <c r="J131" s="153">
        <f t="shared" si="29"/>
        <v>0</v>
      </c>
      <c r="K131" s="153">
        <v>-0.24</v>
      </c>
      <c r="L131" s="153">
        <f t="shared" si="30"/>
        <v>0.19</v>
      </c>
    </row>
    <row r="132" ht="21.95" customHeight="1" spans="1:12">
      <c r="A132" s="111" t="s">
        <v>132</v>
      </c>
      <c r="B132" s="156">
        <v>4</v>
      </c>
      <c r="C132" s="25">
        <v>3</v>
      </c>
      <c r="D132" s="38">
        <v>1</v>
      </c>
      <c r="E132" s="153">
        <f t="shared" si="25"/>
        <v>1.8</v>
      </c>
      <c r="F132" s="153">
        <f t="shared" si="26"/>
        <v>0.66</v>
      </c>
      <c r="G132" s="153">
        <f t="shared" si="27"/>
        <v>1.14</v>
      </c>
      <c r="H132" s="153">
        <f t="shared" si="28"/>
        <v>1.14</v>
      </c>
      <c r="I132" s="153">
        <v>1.74</v>
      </c>
      <c r="J132" s="153">
        <f t="shared" si="29"/>
        <v>-0.6</v>
      </c>
      <c r="K132" s="153"/>
      <c r="L132" s="153">
        <f t="shared" si="30"/>
        <v>0.54</v>
      </c>
    </row>
    <row r="133" ht="21.95" customHeight="1" spans="1:12">
      <c r="A133" s="97" t="s">
        <v>196</v>
      </c>
      <c r="B133" s="151">
        <v>272</v>
      </c>
      <c r="C133" s="152">
        <v>276</v>
      </c>
      <c r="D133" s="38">
        <v>0.65</v>
      </c>
      <c r="E133" s="153">
        <f t="shared" si="25"/>
        <v>107.64</v>
      </c>
      <c r="F133" s="153">
        <f t="shared" si="26"/>
        <v>45.04</v>
      </c>
      <c r="G133" s="153">
        <f t="shared" si="27"/>
        <v>62.6</v>
      </c>
      <c r="H133" s="153">
        <f t="shared" si="28"/>
        <v>62.6</v>
      </c>
      <c r="I133" s="153">
        <v>56.43</v>
      </c>
      <c r="J133" s="153">
        <f t="shared" si="29"/>
        <v>6.17</v>
      </c>
      <c r="K133" s="153"/>
      <c r="L133" s="153">
        <f t="shared" si="30"/>
        <v>68.77</v>
      </c>
    </row>
    <row r="134" ht="21.95" customHeight="1" spans="1:12">
      <c r="A134" s="97" t="s">
        <v>134</v>
      </c>
      <c r="B134" s="151">
        <v>100</v>
      </c>
      <c r="C134" s="152">
        <v>106</v>
      </c>
      <c r="D134" s="38">
        <v>0.65</v>
      </c>
      <c r="E134" s="153">
        <f t="shared" si="25"/>
        <v>41.34</v>
      </c>
      <c r="F134" s="153">
        <f t="shared" si="26"/>
        <v>16.56</v>
      </c>
      <c r="G134" s="153">
        <f t="shared" si="27"/>
        <v>24.78</v>
      </c>
      <c r="H134" s="153">
        <f t="shared" si="28"/>
        <v>24.78</v>
      </c>
      <c r="I134" s="153">
        <v>22.25</v>
      </c>
      <c r="J134" s="153">
        <f t="shared" si="29"/>
        <v>2.53</v>
      </c>
      <c r="K134" s="153"/>
      <c r="L134" s="153">
        <f t="shared" si="30"/>
        <v>27.31</v>
      </c>
    </row>
    <row r="135" ht="21.95" customHeight="1" spans="1:12">
      <c r="A135" s="97" t="s">
        <v>135</v>
      </c>
      <c r="B135" s="151">
        <v>131</v>
      </c>
      <c r="C135" s="152">
        <v>130</v>
      </c>
      <c r="D135" s="38">
        <v>0.65</v>
      </c>
      <c r="E135" s="153">
        <f t="shared" si="25"/>
        <v>50.7</v>
      </c>
      <c r="F135" s="153">
        <f t="shared" si="26"/>
        <v>21.69</v>
      </c>
      <c r="G135" s="153">
        <f t="shared" si="27"/>
        <v>29.01</v>
      </c>
      <c r="H135" s="153">
        <f t="shared" si="28"/>
        <v>29.01</v>
      </c>
      <c r="I135" s="153">
        <v>29</v>
      </c>
      <c r="J135" s="153">
        <f t="shared" si="29"/>
        <v>0.0100000000000016</v>
      </c>
      <c r="K135" s="153"/>
      <c r="L135" s="153">
        <f t="shared" si="30"/>
        <v>29.02</v>
      </c>
    </row>
    <row r="136" ht="21.95" customHeight="1" spans="1:12">
      <c r="A136" s="97" t="s">
        <v>136</v>
      </c>
      <c r="B136" s="151">
        <v>49</v>
      </c>
      <c r="C136" s="152">
        <v>54</v>
      </c>
      <c r="D136" s="38">
        <v>0.65</v>
      </c>
      <c r="E136" s="153">
        <f t="shared" si="25"/>
        <v>21.06</v>
      </c>
      <c r="F136" s="153">
        <f t="shared" si="26"/>
        <v>8.11</v>
      </c>
      <c r="G136" s="153">
        <f t="shared" si="27"/>
        <v>12.95</v>
      </c>
      <c r="H136" s="153">
        <f t="shared" si="28"/>
        <v>12.95</v>
      </c>
      <c r="I136" s="153">
        <v>9.03</v>
      </c>
      <c r="J136" s="153">
        <f t="shared" si="29"/>
        <v>3.92</v>
      </c>
      <c r="K136" s="153"/>
      <c r="L136" s="153">
        <f t="shared" si="30"/>
        <v>16.87</v>
      </c>
    </row>
    <row r="137" ht="21.95" customHeight="1" spans="1:12">
      <c r="A137" s="111" t="s">
        <v>137</v>
      </c>
      <c r="B137" s="156">
        <v>32</v>
      </c>
      <c r="C137" s="25">
        <v>34</v>
      </c>
      <c r="D137" s="38">
        <v>0.85</v>
      </c>
      <c r="E137" s="153">
        <f t="shared" si="25"/>
        <v>17.34</v>
      </c>
      <c r="F137" s="153">
        <f t="shared" si="26"/>
        <v>5.3</v>
      </c>
      <c r="G137" s="153">
        <f t="shared" si="27"/>
        <v>12.04</v>
      </c>
      <c r="H137" s="153">
        <f t="shared" si="28"/>
        <v>12.04</v>
      </c>
      <c r="I137" s="153">
        <v>10.66</v>
      </c>
      <c r="J137" s="153">
        <f t="shared" si="29"/>
        <v>1.38</v>
      </c>
      <c r="K137" s="153"/>
      <c r="L137" s="153">
        <f t="shared" si="30"/>
        <v>13.42</v>
      </c>
    </row>
    <row r="138" ht="21.95" customHeight="1" spans="1:12">
      <c r="A138" s="97" t="s">
        <v>138</v>
      </c>
      <c r="B138" s="151">
        <v>12</v>
      </c>
      <c r="C138" s="152">
        <v>16</v>
      </c>
      <c r="D138" s="38">
        <v>0.85</v>
      </c>
      <c r="E138" s="153">
        <f t="shared" ref="E138:E164" si="41">ROUND(C138*500*12*D138/10000,2)</f>
        <v>8.16</v>
      </c>
      <c r="F138" s="153">
        <f t="shared" ref="F138:F164" si="42">ROUND(B138*0.3*460*12/10000,2)</f>
        <v>1.99</v>
      </c>
      <c r="G138" s="153">
        <f t="shared" ref="G138:G164" si="43">E138-F138</f>
        <v>6.17</v>
      </c>
      <c r="H138" s="153">
        <f t="shared" ref="H138:H164" si="44">G138</f>
        <v>6.17</v>
      </c>
      <c r="I138" s="153">
        <v>4.13</v>
      </c>
      <c r="J138" s="153">
        <f t="shared" ref="J138:J164" si="45">H138-I138</f>
        <v>2.04</v>
      </c>
      <c r="K138" s="153"/>
      <c r="L138" s="153">
        <f t="shared" ref="L138:L164" si="46">G138+J138+K138</f>
        <v>8.21</v>
      </c>
    </row>
    <row r="139" ht="21.95" customHeight="1" spans="1:12">
      <c r="A139" s="111" t="s">
        <v>139</v>
      </c>
      <c r="B139" s="156">
        <v>24</v>
      </c>
      <c r="C139" s="25">
        <v>26</v>
      </c>
      <c r="D139" s="38">
        <v>0.85</v>
      </c>
      <c r="E139" s="153">
        <f t="shared" si="41"/>
        <v>13.26</v>
      </c>
      <c r="F139" s="153">
        <f t="shared" si="42"/>
        <v>3.97</v>
      </c>
      <c r="G139" s="153">
        <f t="shared" si="43"/>
        <v>9.29</v>
      </c>
      <c r="H139" s="153">
        <f t="shared" si="44"/>
        <v>9.29</v>
      </c>
      <c r="I139" s="153">
        <v>9.12</v>
      </c>
      <c r="J139" s="153">
        <f t="shared" si="45"/>
        <v>0.17</v>
      </c>
      <c r="K139" s="153"/>
      <c r="L139" s="153">
        <f t="shared" si="46"/>
        <v>9.46</v>
      </c>
    </row>
    <row r="140" ht="21.95" customHeight="1" spans="1:12">
      <c r="A140" s="111" t="s">
        <v>140</v>
      </c>
      <c r="B140" s="156">
        <v>33</v>
      </c>
      <c r="C140" s="25">
        <v>36</v>
      </c>
      <c r="D140" s="38">
        <v>0.85</v>
      </c>
      <c r="E140" s="153">
        <f t="shared" si="41"/>
        <v>18.36</v>
      </c>
      <c r="F140" s="153">
        <f t="shared" si="42"/>
        <v>5.46</v>
      </c>
      <c r="G140" s="153">
        <f t="shared" si="43"/>
        <v>12.9</v>
      </c>
      <c r="H140" s="153">
        <f t="shared" si="44"/>
        <v>12.9</v>
      </c>
      <c r="I140" s="153">
        <v>11.88</v>
      </c>
      <c r="J140" s="153">
        <f t="shared" si="45"/>
        <v>1.02</v>
      </c>
      <c r="K140" s="153"/>
      <c r="L140" s="153">
        <f t="shared" si="46"/>
        <v>13.92</v>
      </c>
    </row>
    <row r="141" ht="21.95" customHeight="1" spans="1:12">
      <c r="A141" s="111" t="s">
        <v>141</v>
      </c>
      <c r="B141" s="156">
        <v>10</v>
      </c>
      <c r="C141" s="25">
        <v>10</v>
      </c>
      <c r="D141" s="38">
        <v>0.85</v>
      </c>
      <c r="E141" s="153">
        <f t="shared" si="41"/>
        <v>5.1</v>
      </c>
      <c r="F141" s="153">
        <f t="shared" si="42"/>
        <v>1.66</v>
      </c>
      <c r="G141" s="153">
        <f t="shared" si="43"/>
        <v>3.44</v>
      </c>
      <c r="H141" s="153">
        <f t="shared" si="44"/>
        <v>3.44</v>
      </c>
      <c r="I141" s="153">
        <v>3.44</v>
      </c>
      <c r="J141" s="153">
        <f t="shared" si="45"/>
        <v>0</v>
      </c>
      <c r="K141" s="153"/>
      <c r="L141" s="153">
        <f t="shared" si="46"/>
        <v>3.44</v>
      </c>
    </row>
    <row r="142" ht="21.95" customHeight="1" spans="1:12">
      <c r="A142" s="97" t="s">
        <v>142</v>
      </c>
      <c r="B142" s="156">
        <v>19</v>
      </c>
      <c r="C142" s="152">
        <v>19</v>
      </c>
      <c r="D142" s="38">
        <v>0.85</v>
      </c>
      <c r="E142" s="153">
        <f t="shared" si="41"/>
        <v>9.69</v>
      </c>
      <c r="F142" s="153">
        <f t="shared" si="42"/>
        <v>3.15</v>
      </c>
      <c r="G142" s="153">
        <f t="shared" si="43"/>
        <v>6.54</v>
      </c>
      <c r="H142" s="153">
        <f t="shared" si="44"/>
        <v>6.54</v>
      </c>
      <c r="I142" s="153">
        <v>6.87</v>
      </c>
      <c r="J142" s="153">
        <f t="shared" si="45"/>
        <v>-0.330000000000001</v>
      </c>
      <c r="K142" s="153"/>
      <c r="L142" s="153">
        <f t="shared" si="46"/>
        <v>6.21</v>
      </c>
    </row>
    <row r="143" ht="21.95" customHeight="1" spans="1:12">
      <c r="A143" s="97" t="s">
        <v>143</v>
      </c>
      <c r="B143" s="151">
        <v>4</v>
      </c>
      <c r="C143" s="152">
        <v>3</v>
      </c>
      <c r="D143" s="38">
        <v>0.85</v>
      </c>
      <c r="E143" s="153">
        <f t="shared" si="41"/>
        <v>1.53</v>
      </c>
      <c r="F143" s="153">
        <f t="shared" si="42"/>
        <v>0.66</v>
      </c>
      <c r="G143" s="153">
        <f t="shared" si="43"/>
        <v>0.87</v>
      </c>
      <c r="H143" s="153">
        <f t="shared" si="44"/>
        <v>0.87</v>
      </c>
      <c r="I143" s="153">
        <v>1.38</v>
      </c>
      <c r="J143" s="153">
        <f t="shared" si="45"/>
        <v>-0.51</v>
      </c>
      <c r="K143" s="153">
        <v>-3.29</v>
      </c>
      <c r="L143" s="153">
        <f t="shared" si="46"/>
        <v>-2.93</v>
      </c>
    </row>
    <row r="144" ht="21.95" customHeight="1" spans="1:12">
      <c r="A144" s="111" t="s">
        <v>144</v>
      </c>
      <c r="B144" s="156">
        <v>16</v>
      </c>
      <c r="C144" s="25">
        <v>15</v>
      </c>
      <c r="D144" s="38">
        <v>0.85</v>
      </c>
      <c r="E144" s="153">
        <f t="shared" si="41"/>
        <v>7.65</v>
      </c>
      <c r="F144" s="153">
        <f t="shared" si="42"/>
        <v>2.65</v>
      </c>
      <c r="G144" s="153">
        <f t="shared" si="43"/>
        <v>5</v>
      </c>
      <c r="H144" s="153">
        <f t="shared" si="44"/>
        <v>5</v>
      </c>
      <c r="I144" s="153">
        <v>4.82</v>
      </c>
      <c r="J144" s="153">
        <f t="shared" si="45"/>
        <v>0.18</v>
      </c>
      <c r="K144" s="153"/>
      <c r="L144" s="153">
        <f t="shared" si="46"/>
        <v>5.18</v>
      </c>
    </row>
    <row r="145" ht="21.95" customHeight="1" spans="1:12">
      <c r="A145" s="111" t="s">
        <v>145</v>
      </c>
      <c r="B145" s="156">
        <v>7</v>
      </c>
      <c r="C145" s="25">
        <v>6</v>
      </c>
      <c r="D145" s="38">
        <v>0.85</v>
      </c>
      <c r="E145" s="153">
        <f t="shared" si="41"/>
        <v>3.06</v>
      </c>
      <c r="F145" s="153">
        <f t="shared" si="42"/>
        <v>1.16</v>
      </c>
      <c r="G145" s="153">
        <f t="shared" si="43"/>
        <v>1.9</v>
      </c>
      <c r="H145" s="153">
        <f t="shared" si="44"/>
        <v>1.9</v>
      </c>
      <c r="I145" s="153">
        <v>2.08</v>
      </c>
      <c r="J145" s="153">
        <f t="shared" si="45"/>
        <v>-0.18</v>
      </c>
      <c r="K145" s="153"/>
      <c r="L145" s="153">
        <f t="shared" si="46"/>
        <v>1.72</v>
      </c>
    </row>
    <row r="146" ht="21.95" customHeight="1" spans="1:12">
      <c r="A146" s="123" t="s">
        <v>146</v>
      </c>
      <c r="B146" s="151">
        <v>25</v>
      </c>
      <c r="C146" s="152">
        <v>26</v>
      </c>
      <c r="D146" s="38">
        <v>0.85</v>
      </c>
      <c r="E146" s="153">
        <f t="shared" si="41"/>
        <v>13.26</v>
      </c>
      <c r="F146" s="153">
        <f t="shared" si="42"/>
        <v>4.14</v>
      </c>
      <c r="G146" s="153">
        <f t="shared" si="43"/>
        <v>9.12</v>
      </c>
      <c r="H146" s="153">
        <f t="shared" si="44"/>
        <v>9.12</v>
      </c>
      <c r="I146" s="153">
        <v>7.73</v>
      </c>
      <c r="J146" s="153">
        <f t="shared" si="45"/>
        <v>1.39</v>
      </c>
      <c r="K146" s="153"/>
      <c r="L146" s="153">
        <f t="shared" si="46"/>
        <v>10.51</v>
      </c>
    </row>
    <row r="147" ht="21.95" customHeight="1" spans="1:12">
      <c r="A147" s="111" t="s">
        <v>147</v>
      </c>
      <c r="B147" s="156">
        <v>15</v>
      </c>
      <c r="C147" s="25">
        <v>17</v>
      </c>
      <c r="D147" s="38">
        <v>0.85</v>
      </c>
      <c r="E147" s="153">
        <f t="shared" si="41"/>
        <v>8.67</v>
      </c>
      <c r="F147" s="153">
        <f t="shared" si="42"/>
        <v>2.48</v>
      </c>
      <c r="G147" s="153">
        <f t="shared" si="43"/>
        <v>6.19</v>
      </c>
      <c r="H147" s="153">
        <f t="shared" si="44"/>
        <v>6.19</v>
      </c>
      <c r="I147" s="153">
        <v>5.84</v>
      </c>
      <c r="J147" s="153">
        <f t="shared" si="45"/>
        <v>0.35</v>
      </c>
      <c r="K147" s="153"/>
      <c r="L147" s="153">
        <f t="shared" si="46"/>
        <v>6.54</v>
      </c>
    </row>
    <row r="148" ht="21.95" customHeight="1" spans="1:12">
      <c r="A148" s="111" t="s">
        <v>148</v>
      </c>
      <c r="B148" s="156">
        <v>24</v>
      </c>
      <c r="C148" s="25">
        <v>24</v>
      </c>
      <c r="D148" s="38">
        <v>0.85</v>
      </c>
      <c r="E148" s="153">
        <f t="shared" si="41"/>
        <v>12.24</v>
      </c>
      <c r="F148" s="153">
        <f t="shared" si="42"/>
        <v>3.97</v>
      </c>
      <c r="G148" s="153">
        <f t="shared" si="43"/>
        <v>8.27</v>
      </c>
      <c r="H148" s="153">
        <f t="shared" si="44"/>
        <v>8.27</v>
      </c>
      <c r="I148" s="153">
        <v>7.92</v>
      </c>
      <c r="J148" s="153">
        <f t="shared" si="45"/>
        <v>0.35</v>
      </c>
      <c r="K148" s="153"/>
      <c r="L148" s="153">
        <f t="shared" si="46"/>
        <v>8.62</v>
      </c>
    </row>
    <row r="149" ht="21.95" customHeight="1" spans="1:12">
      <c r="A149" s="111" t="s">
        <v>149</v>
      </c>
      <c r="B149" s="156">
        <v>11</v>
      </c>
      <c r="C149" s="25">
        <v>11</v>
      </c>
      <c r="D149" s="38">
        <v>0.85</v>
      </c>
      <c r="E149" s="153">
        <f t="shared" si="41"/>
        <v>5.61</v>
      </c>
      <c r="F149" s="153">
        <f t="shared" si="42"/>
        <v>1.82</v>
      </c>
      <c r="G149" s="153">
        <f t="shared" si="43"/>
        <v>3.79</v>
      </c>
      <c r="H149" s="153">
        <f t="shared" si="44"/>
        <v>3.79</v>
      </c>
      <c r="I149" s="153">
        <v>2.76</v>
      </c>
      <c r="J149" s="153">
        <f t="shared" si="45"/>
        <v>1.03</v>
      </c>
      <c r="K149" s="153"/>
      <c r="L149" s="153">
        <f t="shared" si="46"/>
        <v>4.82</v>
      </c>
    </row>
    <row r="150" ht="21.95" customHeight="1" spans="1:12">
      <c r="A150" s="111" t="s">
        <v>150</v>
      </c>
      <c r="B150" s="156">
        <v>12</v>
      </c>
      <c r="C150" s="25">
        <v>13</v>
      </c>
      <c r="D150" s="38">
        <v>0.85</v>
      </c>
      <c r="E150" s="153">
        <f t="shared" si="41"/>
        <v>6.63</v>
      </c>
      <c r="F150" s="153">
        <f t="shared" si="42"/>
        <v>1.99</v>
      </c>
      <c r="G150" s="153">
        <f t="shared" si="43"/>
        <v>4.64</v>
      </c>
      <c r="H150" s="153">
        <f t="shared" si="44"/>
        <v>4.64</v>
      </c>
      <c r="I150" s="153">
        <v>4.81</v>
      </c>
      <c r="J150" s="153">
        <f t="shared" si="45"/>
        <v>-0.17</v>
      </c>
      <c r="K150" s="153"/>
      <c r="L150" s="153">
        <f t="shared" si="46"/>
        <v>4.47</v>
      </c>
    </row>
    <row r="151" ht="21.95" customHeight="1" spans="1:12">
      <c r="A151" s="97" t="s">
        <v>151</v>
      </c>
      <c r="B151" s="151">
        <v>95</v>
      </c>
      <c r="C151" s="152">
        <v>95</v>
      </c>
      <c r="D151" s="38">
        <v>0.65</v>
      </c>
      <c r="E151" s="153">
        <f t="shared" si="41"/>
        <v>37.05</v>
      </c>
      <c r="F151" s="153">
        <f t="shared" si="42"/>
        <v>15.73</v>
      </c>
      <c r="G151" s="153">
        <f t="shared" si="43"/>
        <v>21.32</v>
      </c>
      <c r="H151" s="153">
        <f t="shared" si="44"/>
        <v>21.32</v>
      </c>
      <c r="I151" s="153">
        <v>18.29</v>
      </c>
      <c r="J151" s="153">
        <f t="shared" si="45"/>
        <v>3.03</v>
      </c>
      <c r="K151" s="153"/>
      <c r="L151" s="153">
        <f t="shared" si="46"/>
        <v>24.35</v>
      </c>
    </row>
    <row r="152" ht="21.95" customHeight="1" spans="1:12">
      <c r="A152" s="111" t="s">
        <v>152</v>
      </c>
      <c r="B152" s="156">
        <v>102</v>
      </c>
      <c r="C152" s="25">
        <v>105</v>
      </c>
      <c r="D152" s="38">
        <v>0.85</v>
      </c>
      <c r="E152" s="153">
        <f t="shared" si="41"/>
        <v>53.55</v>
      </c>
      <c r="F152" s="153">
        <f t="shared" si="42"/>
        <v>16.89</v>
      </c>
      <c r="G152" s="153">
        <f t="shared" si="43"/>
        <v>36.66</v>
      </c>
      <c r="H152" s="153">
        <f t="shared" si="44"/>
        <v>36.66</v>
      </c>
      <c r="I152" s="153">
        <v>36.25</v>
      </c>
      <c r="J152" s="153">
        <f t="shared" si="45"/>
        <v>0.409999999999997</v>
      </c>
      <c r="K152" s="153"/>
      <c r="L152" s="153">
        <f t="shared" si="46"/>
        <v>37.07</v>
      </c>
    </row>
    <row r="153" ht="21.95" customHeight="1" spans="1:12">
      <c r="A153" s="125" t="s">
        <v>153</v>
      </c>
      <c r="B153" s="156">
        <v>6</v>
      </c>
      <c r="C153" s="25">
        <v>6</v>
      </c>
      <c r="D153" s="38">
        <v>1</v>
      </c>
      <c r="E153" s="153">
        <f t="shared" si="41"/>
        <v>3.6</v>
      </c>
      <c r="F153" s="153">
        <f t="shared" si="42"/>
        <v>0.99</v>
      </c>
      <c r="G153" s="153">
        <f t="shared" si="43"/>
        <v>2.61</v>
      </c>
      <c r="H153" s="153">
        <f t="shared" si="44"/>
        <v>2.61</v>
      </c>
      <c r="I153" s="153">
        <v>2.61</v>
      </c>
      <c r="J153" s="153">
        <f t="shared" si="45"/>
        <v>0</v>
      </c>
      <c r="K153" s="153"/>
      <c r="L153" s="153">
        <f t="shared" si="46"/>
        <v>2.61</v>
      </c>
    </row>
    <row r="154" ht="21.95" customHeight="1" spans="1:12">
      <c r="A154" s="125" t="s">
        <v>154</v>
      </c>
      <c r="B154" s="156">
        <v>4</v>
      </c>
      <c r="C154" s="25">
        <v>3</v>
      </c>
      <c r="D154" s="38">
        <v>1</v>
      </c>
      <c r="E154" s="153">
        <f t="shared" si="41"/>
        <v>1.8</v>
      </c>
      <c r="F154" s="153">
        <f t="shared" si="42"/>
        <v>0.66</v>
      </c>
      <c r="G154" s="153">
        <f t="shared" si="43"/>
        <v>1.14</v>
      </c>
      <c r="H154" s="153">
        <f t="shared" si="44"/>
        <v>1.14</v>
      </c>
      <c r="I154" s="153">
        <v>1.3</v>
      </c>
      <c r="J154" s="153">
        <f t="shared" si="45"/>
        <v>-0.16</v>
      </c>
      <c r="K154" s="153"/>
      <c r="L154" s="153">
        <f t="shared" si="46"/>
        <v>0.98</v>
      </c>
    </row>
    <row r="155" ht="21.95" customHeight="1" spans="1:12">
      <c r="A155" s="97" t="s">
        <v>155</v>
      </c>
      <c r="B155" s="151">
        <v>4</v>
      </c>
      <c r="C155" s="152">
        <v>4</v>
      </c>
      <c r="D155" s="38">
        <v>0.85</v>
      </c>
      <c r="E155" s="153">
        <f t="shared" si="41"/>
        <v>2.04</v>
      </c>
      <c r="F155" s="153">
        <f t="shared" si="42"/>
        <v>0.66</v>
      </c>
      <c r="G155" s="153">
        <f t="shared" si="43"/>
        <v>1.38</v>
      </c>
      <c r="H155" s="153">
        <f t="shared" si="44"/>
        <v>1.38</v>
      </c>
      <c r="I155" s="153">
        <v>1.38</v>
      </c>
      <c r="J155" s="153">
        <f t="shared" si="45"/>
        <v>0</v>
      </c>
      <c r="K155" s="153"/>
      <c r="L155" s="153">
        <f t="shared" si="46"/>
        <v>1.38</v>
      </c>
    </row>
    <row r="156" ht="21.95" customHeight="1" spans="1:12">
      <c r="A156" s="97" t="s">
        <v>156</v>
      </c>
      <c r="B156" s="151">
        <v>30</v>
      </c>
      <c r="C156" s="152">
        <v>31</v>
      </c>
      <c r="D156" s="38">
        <v>0.85</v>
      </c>
      <c r="E156" s="153">
        <f t="shared" si="41"/>
        <v>15.81</v>
      </c>
      <c r="F156" s="153">
        <f t="shared" si="42"/>
        <v>4.97</v>
      </c>
      <c r="G156" s="153">
        <f t="shared" si="43"/>
        <v>10.84</v>
      </c>
      <c r="H156" s="153">
        <f t="shared" si="44"/>
        <v>10.84</v>
      </c>
      <c r="I156" s="153">
        <v>10.33</v>
      </c>
      <c r="J156" s="153">
        <f t="shared" si="45"/>
        <v>0.51</v>
      </c>
      <c r="K156" s="153"/>
      <c r="L156" s="153">
        <f t="shared" si="46"/>
        <v>11.35</v>
      </c>
    </row>
    <row r="157" ht="21.95" customHeight="1" spans="1:12">
      <c r="A157" s="97" t="s">
        <v>157</v>
      </c>
      <c r="B157" s="151">
        <v>41</v>
      </c>
      <c r="C157" s="152">
        <v>49</v>
      </c>
      <c r="D157" s="38">
        <v>0.85</v>
      </c>
      <c r="E157" s="153">
        <f t="shared" si="41"/>
        <v>24.99</v>
      </c>
      <c r="F157" s="153">
        <f t="shared" si="42"/>
        <v>6.79</v>
      </c>
      <c r="G157" s="153">
        <f t="shared" si="43"/>
        <v>18.2</v>
      </c>
      <c r="H157" s="153">
        <f t="shared" si="44"/>
        <v>18.2</v>
      </c>
      <c r="I157" s="153">
        <v>14.63</v>
      </c>
      <c r="J157" s="153">
        <f t="shared" si="45"/>
        <v>3.57</v>
      </c>
      <c r="K157" s="153"/>
      <c r="L157" s="153">
        <f t="shared" si="46"/>
        <v>21.77</v>
      </c>
    </row>
    <row r="158" ht="21.95" customHeight="1" spans="1:12">
      <c r="A158" s="111" t="s">
        <v>158</v>
      </c>
      <c r="B158" s="156">
        <v>40</v>
      </c>
      <c r="C158" s="25">
        <v>39</v>
      </c>
      <c r="D158" s="38">
        <v>1</v>
      </c>
      <c r="E158" s="153">
        <f t="shared" si="41"/>
        <v>23.4</v>
      </c>
      <c r="F158" s="153">
        <f t="shared" si="42"/>
        <v>6.62</v>
      </c>
      <c r="G158" s="153">
        <f t="shared" si="43"/>
        <v>16.78</v>
      </c>
      <c r="H158" s="153">
        <f t="shared" si="44"/>
        <v>16.78</v>
      </c>
      <c r="I158" s="153">
        <v>17.54</v>
      </c>
      <c r="J158" s="153">
        <f t="shared" si="45"/>
        <v>-0.760000000000002</v>
      </c>
      <c r="K158" s="153"/>
      <c r="L158" s="153">
        <f t="shared" si="46"/>
        <v>16.02</v>
      </c>
    </row>
    <row r="159" ht="21.95" customHeight="1" spans="1:12">
      <c r="A159" s="111" t="s">
        <v>159</v>
      </c>
      <c r="B159" s="151">
        <v>0</v>
      </c>
      <c r="C159" s="151">
        <v>0</v>
      </c>
      <c r="D159" s="38">
        <v>1</v>
      </c>
      <c r="E159" s="153">
        <f t="shared" si="41"/>
        <v>0</v>
      </c>
      <c r="F159" s="153">
        <f t="shared" si="42"/>
        <v>0</v>
      </c>
      <c r="G159" s="153">
        <f t="shared" si="43"/>
        <v>0</v>
      </c>
      <c r="H159" s="153">
        <f t="shared" si="44"/>
        <v>0</v>
      </c>
      <c r="I159" s="153">
        <v>0</v>
      </c>
      <c r="J159" s="153">
        <f t="shared" si="45"/>
        <v>0</v>
      </c>
      <c r="K159" s="153"/>
      <c r="L159" s="153">
        <f t="shared" si="46"/>
        <v>0</v>
      </c>
    </row>
    <row r="160" ht="21.95" customHeight="1" spans="1:12">
      <c r="A160" s="111" t="s">
        <v>160</v>
      </c>
      <c r="B160" s="151">
        <v>0</v>
      </c>
      <c r="C160" s="151">
        <v>0</v>
      </c>
      <c r="D160" s="38">
        <v>1</v>
      </c>
      <c r="E160" s="153">
        <f t="shared" si="41"/>
        <v>0</v>
      </c>
      <c r="F160" s="153">
        <f t="shared" si="42"/>
        <v>0</v>
      </c>
      <c r="G160" s="153">
        <f t="shared" si="43"/>
        <v>0</v>
      </c>
      <c r="H160" s="153">
        <f t="shared" si="44"/>
        <v>0</v>
      </c>
      <c r="I160" s="153">
        <v>0</v>
      </c>
      <c r="J160" s="153">
        <f t="shared" si="45"/>
        <v>0</v>
      </c>
      <c r="K160" s="153"/>
      <c r="L160" s="153">
        <f t="shared" si="46"/>
        <v>0</v>
      </c>
    </row>
    <row r="161" ht="21.95" customHeight="1" spans="1:12">
      <c r="A161" s="111" t="s">
        <v>161</v>
      </c>
      <c r="B161" s="151">
        <v>0</v>
      </c>
      <c r="C161" s="151">
        <v>0</v>
      </c>
      <c r="D161" s="38">
        <v>1</v>
      </c>
      <c r="E161" s="153">
        <f t="shared" si="41"/>
        <v>0</v>
      </c>
      <c r="F161" s="153">
        <f t="shared" si="42"/>
        <v>0</v>
      </c>
      <c r="G161" s="153">
        <f t="shared" si="43"/>
        <v>0</v>
      </c>
      <c r="H161" s="153">
        <f t="shared" si="44"/>
        <v>0</v>
      </c>
      <c r="I161" s="153">
        <v>0</v>
      </c>
      <c r="J161" s="153">
        <f t="shared" si="45"/>
        <v>0</v>
      </c>
      <c r="K161" s="153"/>
      <c r="L161" s="153">
        <f t="shared" si="46"/>
        <v>0</v>
      </c>
    </row>
    <row r="162" ht="21.95" customHeight="1" spans="1:12">
      <c r="A162" s="111" t="s">
        <v>162</v>
      </c>
      <c r="B162" s="156">
        <v>44</v>
      </c>
      <c r="C162" s="25">
        <v>46</v>
      </c>
      <c r="D162" s="38">
        <v>0.85</v>
      </c>
      <c r="E162" s="153">
        <f t="shared" si="41"/>
        <v>23.46</v>
      </c>
      <c r="F162" s="153">
        <f t="shared" si="42"/>
        <v>7.29</v>
      </c>
      <c r="G162" s="153">
        <f t="shared" si="43"/>
        <v>16.17</v>
      </c>
      <c r="H162" s="153">
        <f t="shared" si="44"/>
        <v>16.17</v>
      </c>
      <c r="I162" s="153">
        <v>14.29</v>
      </c>
      <c r="J162" s="153">
        <f t="shared" si="45"/>
        <v>1.88</v>
      </c>
      <c r="K162" s="153"/>
      <c r="L162" s="153">
        <f t="shared" si="46"/>
        <v>18.05</v>
      </c>
    </row>
    <row r="163" ht="21.95" customHeight="1" spans="1:12">
      <c r="A163" s="111" t="s">
        <v>163</v>
      </c>
      <c r="B163" s="156">
        <v>19</v>
      </c>
      <c r="C163" s="25">
        <v>19</v>
      </c>
      <c r="D163" s="38">
        <v>0.85</v>
      </c>
      <c r="E163" s="153">
        <f t="shared" si="41"/>
        <v>9.69</v>
      </c>
      <c r="F163" s="153">
        <f t="shared" si="42"/>
        <v>3.15</v>
      </c>
      <c r="G163" s="153">
        <f t="shared" si="43"/>
        <v>6.54</v>
      </c>
      <c r="H163" s="153">
        <f t="shared" si="44"/>
        <v>6.54</v>
      </c>
      <c r="I163" s="153">
        <v>5.84</v>
      </c>
      <c r="J163" s="153">
        <f t="shared" si="45"/>
        <v>0.699999999999999</v>
      </c>
      <c r="K163" s="153"/>
      <c r="L163" s="153">
        <f t="shared" si="46"/>
        <v>7.24</v>
      </c>
    </row>
    <row r="164" ht="21.95" customHeight="1" spans="1:12">
      <c r="A164" s="97" t="s">
        <v>164</v>
      </c>
      <c r="B164" s="151">
        <v>52</v>
      </c>
      <c r="C164" s="152">
        <v>50</v>
      </c>
      <c r="D164" s="38">
        <v>0.85</v>
      </c>
      <c r="E164" s="153">
        <f t="shared" si="41"/>
        <v>25.5</v>
      </c>
      <c r="F164" s="153">
        <f t="shared" si="42"/>
        <v>8.61</v>
      </c>
      <c r="G164" s="153">
        <f t="shared" si="43"/>
        <v>16.89</v>
      </c>
      <c r="H164" s="153">
        <f t="shared" si="44"/>
        <v>16.89</v>
      </c>
      <c r="I164" s="153">
        <v>17.52</v>
      </c>
      <c r="J164" s="153">
        <f t="shared" si="45"/>
        <v>-0.629999999999999</v>
      </c>
      <c r="K164" s="153"/>
      <c r="L164" s="153">
        <f t="shared" si="46"/>
        <v>16.26</v>
      </c>
    </row>
    <row r="165" ht="87" customHeight="1" spans="1:12">
      <c r="A165" s="13" t="s">
        <v>214</v>
      </c>
      <c r="B165" s="13"/>
      <c r="C165" s="13"/>
      <c r="D165" s="69"/>
      <c r="E165" s="13"/>
      <c r="F165" s="69"/>
      <c r="G165" s="13"/>
      <c r="H165" s="13"/>
      <c r="I165" s="13"/>
      <c r="J165" s="13"/>
      <c r="K165" s="13"/>
      <c r="L165" s="13"/>
    </row>
    <row r="166" spans="4:6">
      <c r="D166" s="117"/>
      <c r="E166" s="117"/>
      <c r="F166" s="117"/>
    </row>
  </sheetData>
  <mergeCells count="13">
    <mergeCell ref="A2:L2"/>
    <mergeCell ref="A3:E3"/>
    <mergeCell ref="H4:J4"/>
    <mergeCell ref="A165:L165"/>
    <mergeCell ref="A4:A5"/>
    <mergeCell ref="B4:B5"/>
    <mergeCell ref="C4:C5"/>
    <mergeCell ref="D4:D5"/>
    <mergeCell ref="E4:E5"/>
    <mergeCell ref="F4:F5"/>
    <mergeCell ref="G4:G5"/>
    <mergeCell ref="K4:K5"/>
    <mergeCell ref="L4:L5"/>
  </mergeCells>
  <printOptions horizontalCentered="1"/>
  <pageMargins left="0.472222222222222" right="0.472222222222222" top="0.590277777777778" bottom="0.786805555555556" header="0" footer="0.393055555555556"/>
  <pageSetup paperSize="9" scale="89"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S167"/>
  <sheetViews>
    <sheetView workbookViewId="0">
      <pane ySplit="8" topLeftCell="A9" activePane="bottomLeft" state="frozen"/>
      <selection/>
      <selection pane="bottomLeft" activeCell="J7" sqref="G7 J7"/>
    </sheetView>
  </sheetViews>
  <sheetFormatPr defaultColWidth="9" defaultRowHeight="13.5"/>
  <cols>
    <col min="1" max="1" width="18.875" customWidth="1"/>
    <col min="2" max="2" width="10.625" style="74" customWidth="1"/>
    <col min="3" max="3" width="9.625" style="75" customWidth="1"/>
    <col min="4" max="4" width="9.625" style="76" customWidth="1"/>
    <col min="5" max="5" width="13.375" style="77" customWidth="1"/>
    <col min="6" max="6" width="13.5" style="77" customWidth="1"/>
    <col min="7" max="7" width="14" style="77" customWidth="1"/>
    <col min="8" max="8" width="11.5" style="78" customWidth="1"/>
    <col min="9" max="9" width="12.375" style="79" customWidth="1"/>
    <col min="10" max="11" width="12.75" style="78" customWidth="1"/>
    <col min="12" max="12" width="12.875" style="74" customWidth="1"/>
    <col min="13" max="13" width="9.25"/>
    <col min="14" max="14" width="13.25" customWidth="1"/>
    <col min="18" max="18" width="13.375" customWidth="1"/>
    <col min="19" max="19" width="12.375" customWidth="1"/>
    <col min="20" max="20" width="11.5" customWidth="1"/>
    <col min="21" max="21" width="12.875" customWidth="1"/>
    <col min="22" max="22" width="11.625" customWidth="1"/>
    <col min="23" max="23" width="12.75" customWidth="1"/>
    <col min="24" max="24" width="15.875" customWidth="1"/>
  </cols>
  <sheetData>
    <row r="1" ht="14.25" spans="1:12">
      <c r="A1" s="13" t="s">
        <v>215</v>
      </c>
      <c r="B1" s="80"/>
      <c r="C1" s="81"/>
      <c r="D1" s="81"/>
      <c r="E1" s="82"/>
      <c r="F1" s="82"/>
      <c r="G1" s="82"/>
      <c r="H1" s="82"/>
      <c r="I1" s="82"/>
      <c r="J1" s="82"/>
      <c r="K1" s="82"/>
      <c r="L1" s="82"/>
    </row>
    <row r="2" s="70" customFormat="1" ht="24" customHeight="1" spans="1:12">
      <c r="A2" s="83" t="s">
        <v>216</v>
      </c>
      <c r="B2" s="84"/>
      <c r="C2" s="84"/>
      <c r="D2" s="85"/>
      <c r="E2" s="85"/>
      <c r="F2" s="85"/>
      <c r="G2" s="85"/>
      <c r="H2" s="85"/>
      <c r="I2" s="84"/>
      <c r="J2" s="85"/>
      <c r="K2" s="85"/>
      <c r="L2" s="84"/>
    </row>
    <row r="3" ht="12" customHeight="1" spans="1:12">
      <c r="A3" s="86"/>
      <c r="B3" s="80"/>
      <c r="C3" s="81"/>
      <c r="D3" s="87"/>
      <c r="E3" s="88"/>
      <c r="F3"/>
      <c r="G3"/>
      <c r="H3"/>
      <c r="I3" s="82"/>
      <c r="J3"/>
      <c r="K3"/>
      <c r="L3" s="82" t="s">
        <v>168</v>
      </c>
    </row>
    <row r="4" s="71" customFormat="1" ht="17" customHeight="1" spans="1:253">
      <c r="A4" s="89" t="s">
        <v>169</v>
      </c>
      <c r="B4" s="16" t="s">
        <v>170</v>
      </c>
      <c r="C4" s="16" t="s">
        <v>171</v>
      </c>
      <c r="D4" s="16" t="s">
        <v>209</v>
      </c>
      <c r="E4" s="63" t="s">
        <v>173</v>
      </c>
      <c r="F4" s="63" t="s">
        <v>174</v>
      </c>
      <c r="G4" s="63" t="s">
        <v>210</v>
      </c>
      <c r="H4" s="90" t="s">
        <v>176</v>
      </c>
      <c r="I4" s="115"/>
      <c r="J4" s="116"/>
      <c r="K4" s="58" t="s">
        <v>177</v>
      </c>
      <c r="L4" s="63" t="s">
        <v>179</v>
      </c>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row>
    <row r="5" s="71" customFormat="1" ht="27" customHeight="1" spans="1:253">
      <c r="A5" s="89"/>
      <c r="B5" s="16"/>
      <c r="C5" s="16"/>
      <c r="D5" s="16"/>
      <c r="E5" s="63"/>
      <c r="F5" s="63"/>
      <c r="G5" s="63"/>
      <c r="H5" s="63" t="s">
        <v>180</v>
      </c>
      <c r="I5" s="63" t="s">
        <v>181</v>
      </c>
      <c r="J5" s="26" t="s">
        <v>182</v>
      </c>
      <c r="K5" s="61"/>
      <c r="L5" s="6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row>
    <row r="6" s="72" customFormat="1" ht="27" customHeight="1" spans="1:253">
      <c r="A6" s="89" t="s">
        <v>183</v>
      </c>
      <c r="B6" s="16" t="s">
        <v>184</v>
      </c>
      <c r="C6" s="91" t="s">
        <v>185</v>
      </c>
      <c r="D6" s="91" t="s">
        <v>186</v>
      </c>
      <c r="E6" s="54" t="s">
        <v>217</v>
      </c>
      <c r="F6" s="54" t="s">
        <v>218</v>
      </c>
      <c r="G6" s="54" t="s">
        <v>189</v>
      </c>
      <c r="H6" s="54" t="s">
        <v>213</v>
      </c>
      <c r="I6" s="54" t="s">
        <v>191</v>
      </c>
      <c r="J6" s="60" t="s">
        <v>192</v>
      </c>
      <c r="K6" s="60" t="s">
        <v>193</v>
      </c>
      <c r="L6" s="16" t="s">
        <v>194</v>
      </c>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row>
    <row r="7" ht="21.95" customHeight="1" spans="1:245">
      <c r="A7" s="92" t="s">
        <v>4</v>
      </c>
      <c r="B7" s="93">
        <f t="shared" ref="B7:L7" si="0">B8+B108</f>
        <v>20211</v>
      </c>
      <c r="C7" s="93">
        <f t="shared" si="0"/>
        <v>22020</v>
      </c>
      <c r="D7" s="94"/>
      <c r="E7" s="93">
        <f t="shared" si="0"/>
        <v>10884.86</v>
      </c>
      <c r="F7" s="93">
        <f t="shared" si="0"/>
        <v>4292.82</v>
      </c>
      <c r="G7" s="93">
        <f t="shared" si="0"/>
        <v>6592.04</v>
      </c>
      <c r="H7" s="93">
        <f t="shared" si="0"/>
        <v>6592.04</v>
      </c>
      <c r="I7" s="93">
        <f t="shared" si="0"/>
        <v>5975.03</v>
      </c>
      <c r="J7" s="93">
        <f t="shared" si="0"/>
        <v>617.01</v>
      </c>
      <c r="K7" s="93">
        <f t="shared" si="0"/>
        <v>0</v>
      </c>
      <c r="L7" s="93">
        <f t="shared" si="0"/>
        <v>7209.05</v>
      </c>
      <c r="M7" s="73"/>
      <c r="O7" s="118"/>
      <c r="P7" s="118"/>
      <c r="Q7" s="118"/>
      <c r="R7" s="120"/>
      <c r="S7" s="120"/>
      <c r="T7" s="120"/>
      <c r="U7" s="120"/>
      <c r="V7" s="120"/>
      <c r="W7" s="120"/>
      <c r="X7" s="120"/>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row>
    <row r="8" ht="21.95" customHeight="1" spans="1:245">
      <c r="A8" s="92" t="s">
        <v>7</v>
      </c>
      <c r="B8" s="93">
        <f t="shared" ref="B8:L8" si="1">B9+B21+B22+B29+B36+B42+B46+B50+B53+B59+B64+B65+B66+B70+B76+B84+B90+B94+B97+B100+B104+B107</f>
        <v>16345</v>
      </c>
      <c r="C8" s="93">
        <f t="shared" si="1"/>
        <v>17843</v>
      </c>
      <c r="D8" s="94"/>
      <c r="E8" s="93">
        <f t="shared" si="1"/>
        <v>7590.82</v>
      </c>
      <c r="F8" s="93">
        <f t="shared" si="1"/>
        <v>3471.7</v>
      </c>
      <c r="G8" s="93">
        <f t="shared" si="1"/>
        <v>4119.12</v>
      </c>
      <c r="H8" s="93">
        <f t="shared" si="1"/>
        <v>4119.12</v>
      </c>
      <c r="I8" s="93">
        <f t="shared" si="1"/>
        <v>3764.38</v>
      </c>
      <c r="J8" s="93">
        <f t="shared" si="1"/>
        <v>354.74</v>
      </c>
      <c r="K8" s="93">
        <f t="shared" si="1"/>
        <v>0</v>
      </c>
      <c r="L8" s="93">
        <f t="shared" si="1"/>
        <v>4473.86</v>
      </c>
      <c r="M8" s="73"/>
      <c r="N8" s="73"/>
      <c r="O8" s="118"/>
      <c r="P8" s="118"/>
      <c r="Q8" s="118"/>
      <c r="R8" s="118"/>
      <c r="S8" s="118"/>
      <c r="T8" s="118"/>
      <c r="U8" s="118"/>
      <c r="V8" s="118"/>
      <c r="W8" s="118"/>
      <c r="X8" s="118"/>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row>
    <row r="9" ht="21.95" customHeight="1" spans="1:245">
      <c r="A9" s="92" t="s">
        <v>8</v>
      </c>
      <c r="B9" s="95">
        <f t="shared" ref="B9:L9" si="2">SUM(B10:B20)</f>
        <v>7118</v>
      </c>
      <c r="C9" s="95">
        <f t="shared" si="2"/>
        <v>7969</v>
      </c>
      <c r="D9" s="96"/>
      <c r="E9" s="95">
        <f t="shared" si="2"/>
        <v>2295.07</v>
      </c>
      <c r="F9" s="95">
        <f t="shared" si="2"/>
        <v>1511.87</v>
      </c>
      <c r="G9" s="95">
        <f t="shared" si="2"/>
        <v>783.2</v>
      </c>
      <c r="H9" s="95">
        <f t="shared" si="2"/>
        <v>783.2</v>
      </c>
      <c r="I9" s="95">
        <f t="shared" si="2"/>
        <v>739.15</v>
      </c>
      <c r="J9" s="95">
        <f t="shared" si="2"/>
        <v>44.05</v>
      </c>
      <c r="K9" s="95">
        <f t="shared" si="2"/>
        <v>0</v>
      </c>
      <c r="L9" s="95">
        <f t="shared" si="2"/>
        <v>827.25</v>
      </c>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row>
    <row r="10" ht="21.95" customHeight="1" spans="1:13">
      <c r="A10" s="97" t="s">
        <v>9</v>
      </c>
      <c r="B10" s="98">
        <v>1440</v>
      </c>
      <c r="C10" s="25">
        <v>1576</v>
      </c>
      <c r="D10" s="38">
        <v>0.3</v>
      </c>
      <c r="E10" s="99">
        <f t="shared" ref="E10:E75" si="3">ROUND(C10*800*12*D10/10000,2)</f>
        <v>453.89</v>
      </c>
      <c r="F10" s="99">
        <f t="shared" ref="F10:F75" si="4">ROUND(B10*0.3*590*12/10000,2)</f>
        <v>305.86</v>
      </c>
      <c r="G10" s="100">
        <f t="shared" ref="G10:G75" si="5">E10-F10</f>
        <v>148.03</v>
      </c>
      <c r="H10" s="99">
        <f t="shared" ref="H10:H75" si="6">G10</f>
        <v>148.03</v>
      </c>
      <c r="I10" s="100">
        <v>138.19</v>
      </c>
      <c r="J10" s="100">
        <f t="shared" ref="J10:J75" si="7">H10-I10</f>
        <v>9.83999999999997</v>
      </c>
      <c r="K10" s="100"/>
      <c r="L10" s="100">
        <f t="shared" ref="L10:L73" si="8">G10+J10+K10</f>
        <v>157.87</v>
      </c>
      <c r="M10" s="73"/>
    </row>
    <row r="11" ht="21.95" customHeight="1" spans="1:13">
      <c r="A11" s="97" t="s">
        <v>10</v>
      </c>
      <c r="B11" s="98">
        <v>1727</v>
      </c>
      <c r="C11" s="25">
        <v>1843</v>
      </c>
      <c r="D11" s="38">
        <v>0.3</v>
      </c>
      <c r="E11" s="99">
        <f t="shared" si="3"/>
        <v>530.78</v>
      </c>
      <c r="F11" s="99">
        <f t="shared" si="4"/>
        <v>366.81</v>
      </c>
      <c r="G11" s="100">
        <f t="shared" si="5"/>
        <v>163.97</v>
      </c>
      <c r="H11" s="99">
        <f t="shared" si="6"/>
        <v>163.97</v>
      </c>
      <c r="I11" s="100">
        <v>161.81</v>
      </c>
      <c r="J11" s="100">
        <f t="shared" si="7"/>
        <v>2.15999999999997</v>
      </c>
      <c r="K11" s="100"/>
      <c r="L11" s="100">
        <f t="shared" si="8"/>
        <v>166.13</v>
      </c>
      <c r="M11" s="73"/>
    </row>
    <row r="12" ht="21.95" customHeight="1" spans="1:13">
      <c r="A12" s="97" t="s">
        <v>11</v>
      </c>
      <c r="B12" s="98">
        <v>1600</v>
      </c>
      <c r="C12" s="25">
        <v>1905</v>
      </c>
      <c r="D12" s="38">
        <v>0.3</v>
      </c>
      <c r="E12" s="99">
        <f t="shared" si="3"/>
        <v>548.64</v>
      </c>
      <c r="F12" s="99">
        <f t="shared" si="4"/>
        <v>339.84</v>
      </c>
      <c r="G12" s="100">
        <f t="shared" si="5"/>
        <v>208.8</v>
      </c>
      <c r="H12" s="99">
        <f t="shared" si="6"/>
        <v>208.8</v>
      </c>
      <c r="I12" s="100">
        <v>210.11</v>
      </c>
      <c r="J12" s="100">
        <f t="shared" si="7"/>
        <v>-1.31</v>
      </c>
      <c r="K12" s="100"/>
      <c r="L12" s="100">
        <f t="shared" si="8"/>
        <v>207.49</v>
      </c>
      <c r="M12" s="73"/>
    </row>
    <row r="13" ht="21.95" customHeight="1" spans="1:13">
      <c r="A13" s="97" t="s">
        <v>12</v>
      </c>
      <c r="B13" s="98">
        <v>638</v>
      </c>
      <c r="C13" s="25">
        <v>692</v>
      </c>
      <c r="D13" s="38">
        <v>0.3</v>
      </c>
      <c r="E13" s="99">
        <f t="shared" si="3"/>
        <v>199.3</v>
      </c>
      <c r="F13" s="99">
        <f t="shared" si="4"/>
        <v>135.51</v>
      </c>
      <c r="G13" s="100">
        <f t="shared" si="5"/>
        <v>63.79</v>
      </c>
      <c r="H13" s="99">
        <f t="shared" si="6"/>
        <v>63.79</v>
      </c>
      <c r="I13" s="100">
        <v>58.98</v>
      </c>
      <c r="J13" s="100">
        <f t="shared" si="7"/>
        <v>4.81000000000002</v>
      </c>
      <c r="K13" s="100"/>
      <c r="L13" s="100">
        <f t="shared" si="8"/>
        <v>68.6000000000001</v>
      </c>
      <c r="M13" s="73"/>
    </row>
    <row r="14" ht="21.95" customHeight="1" spans="1:13">
      <c r="A14" s="97" t="s">
        <v>13</v>
      </c>
      <c r="B14" s="98">
        <v>524</v>
      </c>
      <c r="C14" s="25">
        <v>600</v>
      </c>
      <c r="D14" s="38">
        <v>0.3</v>
      </c>
      <c r="E14" s="99">
        <f t="shared" si="3"/>
        <v>172.8</v>
      </c>
      <c r="F14" s="99">
        <f t="shared" si="4"/>
        <v>111.3</v>
      </c>
      <c r="G14" s="100">
        <f t="shared" si="5"/>
        <v>61.5</v>
      </c>
      <c r="H14" s="99">
        <f t="shared" si="6"/>
        <v>61.5</v>
      </c>
      <c r="I14" s="100">
        <v>50.89</v>
      </c>
      <c r="J14" s="100">
        <f t="shared" si="7"/>
        <v>10.61</v>
      </c>
      <c r="K14" s="100"/>
      <c r="L14" s="100">
        <f t="shared" si="8"/>
        <v>72.11</v>
      </c>
      <c r="M14" s="73"/>
    </row>
    <row r="15" ht="21.95" customHeight="1" spans="1:13">
      <c r="A15" s="97" t="s">
        <v>14</v>
      </c>
      <c r="B15" s="98">
        <v>215</v>
      </c>
      <c r="C15" s="25">
        <v>254</v>
      </c>
      <c r="D15" s="38">
        <v>0.3</v>
      </c>
      <c r="E15" s="99">
        <f t="shared" si="3"/>
        <v>73.15</v>
      </c>
      <c r="F15" s="99">
        <f t="shared" si="4"/>
        <v>45.67</v>
      </c>
      <c r="G15" s="100">
        <f t="shared" si="5"/>
        <v>27.48</v>
      </c>
      <c r="H15" s="99">
        <f t="shared" si="6"/>
        <v>27.48</v>
      </c>
      <c r="I15" s="100">
        <v>25.78</v>
      </c>
      <c r="J15" s="100">
        <f t="shared" si="7"/>
        <v>1.7</v>
      </c>
      <c r="K15" s="100"/>
      <c r="L15" s="100">
        <f t="shared" si="8"/>
        <v>29.18</v>
      </c>
      <c r="M15" s="73"/>
    </row>
    <row r="16" ht="21.95" customHeight="1" spans="1:13">
      <c r="A16" s="97" t="s">
        <v>15</v>
      </c>
      <c r="B16" s="98">
        <v>337</v>
      </c>
      <c r="C16" s="25">
        <v>378</v>
      </c>
      <c r="D16" s="38">
        <v>0.3</v>
      </c>
      <c r="E16" s="99">
        <f t="shared" si="3"/>
        <v>108.86</v>
      </c>
      <c r="F16" s="99">
        <f t="shared" si="4"/>
        <v>71.58</v>
      </c>
      <c r="G16" s="100">
        <f t="shared" si="5"/>
        <v>37.28</v>
      </c>
      <c r="H16" s="99">
        <f t="shared" si="6"/>
        <v>37.28</v>
      </c>
      <c r="I16" s="100">
        <v>33.88</v>
      </c>
      <c r="J16" s="100">
        <f t="shared" si="7"/>
        <v>3.4</v>
      </c>
      <c r="K16" s="100"/>
      <c r="L16" s="100">
        <f t="shared" si="8"/>
        <v>40.68</v>
      </c>
      <c r="M16" s="73"/>
    </row>
    <row r="17" ht="21.95" customHeight="1" spans="1:13">
      <c r="A17" s="97" t="s">
        <v>16</v>
      </c>
      <c r="B17" s="98">
        <v>212</v>
      </c>
      <c r="C17" s="25">
        <v>224</v>
      </c>
      <c r="D17" s="38">
        <v>0.3</v>
      </c>
      <c r="E17" s="99">
        <f t="shared" si="3"/>
        <v>64.51</v>
      </c>
      <c r="F17" s="99">
        <f t="shared" si="4"/>
        <v>45.03</v>
      </c>
      <c r="G17" s="100">
        <f t="shared" si="5"/>
        <v>19.48</v>
      </c>
      <c r="H17" s="99">
        <f t="shared" si="6"/>
        <v>19.48</v>
      </c>
      <c r="I17" s="100">
        <v>17.46</v>
      </c>
      <c r="J17" s="100">
        <f t="shared" si="7"/>
        <v>2.02</v>
      </c>
      <c r="K17" s="100"/>
      <c r="L17" s="100">
        <f t="shared" si="8"/>
        <v>21.5</v>
      </c>
      <c r="M17" s="73"/>
    </row>
    <row r="18" ht="21.95" customHeight="1" spans="1:13">
      <c r="A18" s="97" t="s">
        <v>17</v>
      </c>
      <c r="B18" s="98">
        <v>159</v>
      </c>
      <c r="C18" s="25">
        <v>187</v>
      </c>
      <c r="D18" s="38">
        <v>0.3</v>
      </c>
      <c r="E18" s="99">
        <f t="shared" si="3"/>
        <v>53.86</v>
      </c>
      <c r="F18" s="99">
        <f t="shared" si="4"/>
        <v>33.77</v>
      </c>
      <c r="G18" s="100">
        <f t="shared" si="5"/>
        <v>20.09</v>
      </c>
      <c r="H18" s="99">
        <f t="shared" si="6"/>
        <v>20.09</v>
      </c>
      <c r="I18" s="100">
        <v>12.88</v>
      </c>
      <c r="J18" s="100">
        <f t="shared" si="7"/>
        <v>7.21</v>
      </c>
      <c r="K18" s="100"/>
      <c r="L18" s="100">
        <f t="shared" si="8"/>
        <v>27.3</v>
      </c>
      <c r="M18" s="73"/>
    </row>
    <row r="19" ht="21.95" customHeight="1" spans="1:13">
      <c r="A19" s="97" t="s">
        <v>18</v>
      </c>
      <c r="B19" s="98">
        <v>118</v>
      </c>
      <c r="C19" s="25">
        <v>127</v>
      </c>
      <c r="D19" s="38">
        <v>0.3</v>
      </c>
      <c r="E19" s="99">
        <f t="shared" si="3"/>
        <v>36.58</v>
      </c>
      <c r="F19" s="99">
        <f t="shared" si="4"/>
        <v>25.06</v>
      </c>
      <c r="G19" s="100">
        <f t="shared" si="5"/>
        <v>11.52</v>
      </c>
      <c r="H19" s="99">
        <f t="shared" si="6"/>
        <v>11.52</v>
      </c>
      <c r="I19" s="100">
        <v>9.8</v>
      </c>
      <c r="J19" s="100">
        <f t="shared" si="7"/>
        <v>1.72</v>
      </c>
      <c r="K19" s="100"/>
      <c r="L19" s="100">
        <f t="shared" si="8"/>
        <v>13.24</v>
      </c>
      <c r="M19" s="73"/>
    </row>
    <row r="20" ht="21.95" customHeight="1" spans="1:13">
      <c r="A20" s="97" t="s">
        <v>19</v>
      </c>
      <c r="B20" s="98">
        <v>148</v>
      </c>
      <c r="C20" s="25">
        <v>183</v>
      </c>
      <c r="D20" s="38">
        <v>0.3</v>
      </c>
      <c r="E20" s="99">
        <f t="shared" si="3"/>
        <v>52.7</v>
      </c>
      <c r="F20" s="99">
        <f t="shared" si="4"/>
        <v>31.44</v>
      </c>
      <c r="G20" s="100">
        <f t="shared" si="5"/>
        <v>21.26</v>
      </c>
      <c r="H20" s="99">
        <f t="shared" si="6"/>
        <v>21.26</v>
      </c>
      <c r="I20" s="100">
        <v>19.37</v>
      </c>
      <c r="J20" s="100">
        <f t="shared" si="7"/>
        <v>1.89</v>
      </c>
      <c r="K20" s="100"/>
      <c r="L20" s="100">
        <f t="shared" si="8"/>
        <v>23.15</v>
      </c>
      <c r="M20" s="73"/>
    </row>
    <row r="21" ht="21.95" customHeight="1" spans="1:13">
      <c r="A21" s="92" t="s">
        <v>20</v>
      </c>
      <c r="B21" s="101">
        <v>0</v>
      </c>
      <c r="C21" s="26">
        <v>0</v>
      </c>
      <c r="D21" s="96">
        <v>0.3</v>
      </c>
      <c r="E21" s="102">
        <f t="shared" si="3"/>
        <v>0</v>
      </c>
      <c r="F21" s="102">
        <f t="shared" si="4"/>
        <v>0</v>
      </c>
      <c r="G21" s="103">
        <f t="shared" si="5"/>
        <v>0</v>
      </c>
      <c r="H21" s="102">
        <f t="shared" si="6"/>
        <v>0</v>
      </c>
      <c r="I21" s="119">
        <v>0.29</v>
      </c>
      <c r="J21" s="103">
        <f t="shared" si="7"/>
        <v>-0.29</v>
      </c>
      <c r="K21" s="103"/>
      <c r="L21" s="103">
        <f t="shared" si="8"/>
        <v>-0.29</v>
      </c>
      <c r="M21" s="73"/>
    </row>
    <row r="22" ht="21.95" customHeight="1" spans="1:245">
      <c r="A22" s="92" t="s">
        <v>21</v>
      </c>
      <c r="B22" s="104">
        <f t="shared" ref="B22:L22" si="9">SUM(B23:B28)-B23</f>
        <v>672</v>
      </c>
      <c r="C22" s="104">
        <f t="shared" si="9"/>
        <v>730</v>
      </c>
      <c r="D22" s="96"/>
      <c r="E22" s="104">
        <f t="shared" si="9"/>
        <v>210.24</v>
      </c>
      <c r="F22" s="104">
        <f t="shared" si="9"/>
        <v>142.73</v>
      </c>
      <c r="G22" s="104">
        <f t="shared" si="9"/>
        <v>67.51</v>
      </c>
      <c r="H22" s="104">
        <f t="shared" si="9"/>
        <v>67.51</v>
      </c>
      <c r="I22" s="104">
        <f t="shared" si="9"/>
        <v>59.39</v>
      </c>
      <c r="J22" s="104">
        <f t="shared" si="9"/>
        <v>8.12</v>
      </c>
      <c r="K22" s="104">
        <f t="shared" si="9"/>
        <v>-1.81</v>
      </c>
      <c r="L22" s="104">
        <f t="shared" si="9"/>
        <v>73.82</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row>
    <row r="23" ht="21.95" customHeight="1" spans="1:13">
      <c r="A23" s="105" t="s">
        <v>22</v>
      </c>
      <c r="B23" s="98">
        <f t="shared" ref="B23:L23" si="10">SUM(B24:B25)</f>
        <v>25</v>
      </c>
      <c r="C23" s="98">
        <f t="shared" si="10"/>
        <v>29</v>
      </c>
      <c r="D23" s="38"/>
      <c r="E23" s="98">
        <f t="shared" si="10"/>
        <v>8.35</v>
      </c>
      <c r="F23" s="98">
        <f t="shared" si="10"/>
        <v>5.31</v>
      </c>
      <c r="G23" s="98">
        <f t="shared" si="10"/>
        <v>3.04</v>
      </c>
      <c r="H23" s="98">
        <f t="shared" si="10"/>
        <v>3.04</v>
      </c>
      <c r="I23" s="98">
        <f t="shared" si="10"/>
        <v>1.66</v>
      </c>
      <c r="J23" s="98">
        <f t="shared" si="10"/>
        <v>1.38</v>
      </c>
      <c r="K23" s="98">
        <f t="shared" si="10"/>
        <v>-0.55</v>
      </c>
      <c r="L23" s="98">
        <f t="shared" si="10"/>
        <v>3.87</v>
      </c>
      <c r="M23" s="73"/>
    </row>
    <row r="24" ht="27" customHeight="1" spans="1:13">
      <c r="A24" s="106" t="s">
        <v>23</v>
      </c>
      <c r="B24" s="107">
        <v>21</v>
      </c>
      <c r="C24" s="108">
        <v>25</v>
      </c>
      <c r="D24" s="41">
        <v>0.3</v>
      </c>
      <c r="E24" s="99">
        <f t="shared" si="3"/>
        <v>7.2</v>
      </c>
      <c r="F24" s="99">
        <f t="shared" si="4"/>
        <v>4.46</v>
      </c>
      <c r="G24" s="100">
        <f t="shared" si="5"/>
        <v>2.74</v>
      </c>
      <c r="H24" s="99">
        <f t="shared" si="6"/>
        <v>2.74</v>
      </c>
      <c r="I24" s="100">
        <v>1.36</v>
      </c>
      <c r="J24" s="100">
        <f t="shared" si="7"/>
        <v>1.38</v>
      </c>
      <c r="K24" s="100"/>
      <c r="L24" s="100">
        <f t="shared" si="8"/>
        <v>4.12</v>
      </c>
      <c r="M24" s="73"/>
    </row>
    <row r="25" ht="21.95" customHeight="1" spans="1:13">
      <c r="A25" s="106" t="s">
        <v>24</v>
      </c>
      <c r="B25" s="107">
        <v>4</v>
      </c>
      <c r="C25" s="29">
        <v>4</v>
      </c>
      <c r="D25" s="41">
        <v>0.3</v>
      </c>
      <c r="E25" s="99">
        <f t="shared" si="3"/>
        <v>1.15</v>
      </c>
      <c r="F25" s="99">
        <f t="shared" si="4"/>
        <v>0.85</v>
      </c>
      <c r="G25" s="100">
        <f t="shared" si="5"/>
        <v>0.3</v>
      </c>
      <c r="H25" s="99">
        <f t="shared" si="6"/>
        <v>0.3</v>
      </c>
      <c r="I25" s="100">
        <v>0.3</v>
      </c>
      <c r="J25" s="100">
        <f t="shared" si="7"/>
        <v>0</v>
      </c>
      <c r="K25" s="100">
        <v>-0.55</v>
      </c>
      <c r="L25" s="100">
        <f t="shared" si="8"/>
        <v>-0.25</v>
      </c>
      <c r="M25" s="73"/>
    </row>
    <row r="26" ht="21.95" customHeight="1" spans="1:13">
      <c r="A26" s="97" t="s">
        <v>25</v>
      </c>
      <c r="B26" s="98">
        <v>468</v>
      </c>
      <c r="C26" s="25">
        <v>504</v>
      </c>
      <c r="D26" s="38">
        <v>0.3</v>
      </c>
      <c r="E26" s="99">
        <f t="shared" si="3"/>
        <v>145.15</v>
      </c>
      <c r="F26" s="99">
        <f t="shared" si="4"/>
        <v>99.4</v>
      </c>
      <c r="G26" s="100">
        <f t="shared" si="5"/>
        <v>45.75</v>
      </c>
      <c r="H26" s="99">
        <f t="shared" si="6"/>
        <v>45.75</v>
      </c>
      <c r="I26" s="100">
        <v>44.08</v>
      </c>
      <c r="J26" s="100">
        <f t="shared" si="7"/>
        <v>1.67</v>
      </c>
      <c r="K26" s="100"/>
      <c r="L26" s="100">
        <f t="shared" si="8"/>
        <v>47.42</v>
      </c>
      <c r="M26" s="73"/>
    </row>
    <row r="27" ht="21.95" customHeight="1" spans="1:13">
      <c r="A27" s="97" t="s">
        <v>26</v>
      </c>
      <c r="B27" s="98">
        <v>115</v>
      </c>
      <c r="C27" s="25">
        <v>126</v>
      </c>
      <c r="D27" s="38">
        <v>0.3</v>
      </c>
      <c r="E27" s="99">
        <f t="shared" si="3"/>
        <v>36.29</v>
      </c>
      <c r="F27" s="99">
        <f t="shared" si="4"/>
        <v>24.43</v>
      </c>
      <c r="G27" s="100">
        <f t="shared" si="5"/>
        <v>11.86</v>
      </c>
      <c r="H27" s="99">
        <f t="shared" si="6"/>
        <v>11.86</v>
      </c>
      <c r="I27" s="100">
        <v>8.91</v>
      </c>
      <c r="J27" s="100">
        <f t="shared" si="7"/>
        <v>2.95</v>
      </c>
      <c r="K27" s="100"/>
      <c r="L27" s="100">
        <f t="shared" si="8"/>
        <v>14.81</v>
      </c>
      <c r="M27" s="73"/>
    </row>
    <row r="28" ht="21.95" customHeight="1" spans="1:13">
      <c r="A28" s="97" t="s">
        <v>27</v>
      </c>
      <c r="B28" s="98">
        <v>64</v>
      </c>
      <c r="C28" s="25">
        <v>71</v>
      </c>
      <c r="D28" s="38">
        <v>0.3</v>
      </c>
      <c r="E28" s="99">
        <f t="shared" si="3"/>
        <v>20.45</v>
      </c>
      <c r="F28" s="99">
        <f t="shared" si="4"/>
        <v>13.59</v>
      </c>
      <c r="G28" s="100">
        <f t="shared" si="5"/>
        <v>6.86</v>
      </c>
      <c r="H28" s="99">
        <f t="shared" si="6"/>
        <v>6.86</v>
      </c>
      <c r="I28" s="100">
        <v>4.74</v>
      </c>
      <c r="J28" s="100">
        <f t="shared" si="7"/>
        <v>2.12</v>
      </c>
      <c r="K28" s="100">
        <v>-1.26</v>
      </c>
      <c r="L28" s="100">
        <f t="shared" si="8"/>
        <v>7.72</v>
      </c>
      <c r="M28" s="73"/>
    </row>
    <row r="29" ht="21.95" customHeight="1" spans="1:245">
      <c r="A29" s="92" t="s">
        <v>28</v>
      </c>
      <c r="B29" s="104">
        <f t="shared" ref="B29:F29" si="11">SUM(B30:B35)</f>
        <v>775</v>
      </c>
      <c r="C29" s="104">
        <f t="shared" si="11"/>
        <v>809</v>
      </c>
      <c r="D29" s="96"/>
      <c r="E29" s="104">
        <f t="shared" ref="E29:L29" si="12">SUM(E30:E35)</f>
        <v>664.6</v>
      </c>
      <c r="F29" s="104">
        <f t="shared" si="12"/>
        <v>164.62</v>
      </c>
      <c r="G29" s="104">
        <f t="shared" si="12"/>
        <v>499.98</v>
      </c>
      <c r="H29" s="104">
        <f t="shared" si="12"/>
        <v>499.98</v>
      </c>
      <c r="I29" s="104">
        <f t="shared" si="12"/>
        <v>458.48</v>
      </c>
      <c r="J29" s="104">
        <f t="shared" si="12"/>
        <v>41.5</v>
      </c>
      <c r="K29" s="104">
        <f t="shared" si="12"/>
        <v>1.72</v>
      </c>
      <c r="L29" s="104">
        <f t="shared" si="12"/>
        <v>543.2</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row>
    <row r="30" ht="21.95" customHeight="1" spans="1:13">
      <c r="A30" s="97" t="s">
        <v>29</v>
      </c>
      <c r="B30" s="98">
        <v>146</v>
      </c>
      <c r="C30" s="25">
        <v>160</v>
      </c>
      <c r="D30" s="38">
        <v>0.85</v>
      </c>
      <c r="E30" s="99">
        <f t="shared" si="3"/>
        <v>130.56</v>
      </c>
      <c r="F30" s="99">
        <f t="shared" si="4"/>
        <v>31.01</v>
      </c>
      <c r="G30" s="100">
        <f t="shared" si="5"/>
        <v>99.55</v>
      </c>
      <c r="H30" s="99">
        <f t="shared" si="6"/>
        <v>99.55</v>
      </c>
      <c r="I30" s="100">
        <v>89.04</v>
      </c>
      <c r="J30" s="100">
        <f t="shared" si="7"/>
        <v>10.51</v>
      </c>
      <c r="K30" s="100"/>
      <c r="L30" s="100">
        <f t="shared" si="8"/>
        <v>110.06</v>
      </c>
      <c r="M30" s="73"/>
    </row>
    <row r="31" ht="21.95" customHeight="1" spans="1:13">
      <c r="A31" s="97" t="s">
        <v>30</v>
      </c>
      <c r="B31" s="98">
        <v>495</v>
      </c>
      <c r="C31" s="25">
        <v>509</v>
      </c>
      <c r="D31" s="38">
        <v>0.85</v>
      </c>
      <c r="E31" s="99">
        <f t="shared" si="3"/>
        <v>415.34</v>
      </c>
      <c r="F31" s="99">
        <f t="shared" si="4"/>
        <v>105.14</v>
      </c>
      <c r="G31" s="100">
        <f t="shared" si="5"/>
        <v>310.2</v>
      </c>
      <c r="H31" s="99">
        <f t="shared" si="6"/>
        <v>310.2</v>
      </c>
      <c r="I31" s="100">
        <v>283.86</v>
      </c>
      <c r="J31" s="100">
        <f t="shared" si="7"/>
        <v>26.34</v>
      </c>
      <c r="K31" s="100">
        <v>1.72</v>
      </c>
      <c r="L31" s="100">
        <f t="shared" si="8"/>
        <v>338.26</v>
      </c>
      <c r="M31" s="73"/>
    </row>
    <row r="32" ht="21.95" customHeight="1" spans="1:13">
      <c r="A32" s="97" t="s">
        <v>31</v>
      </c>
      <c r="B32" s="98">
        <v>9</v>
      </c>
      <c r="C32" s="25">
        <v>9</v>
      </c>
      <c r="D32" s="38">
        <v>0.85</v>
      </c>
      <c r="E32" s="99">
        <f t="shared" si="3"/>
        <v>7.34</v>
      </c>
      <c r="F32" s="99">
        <f t="shared" si="4"/>
        <v>1.91</v>
      </c>
      <c r="G32" s="100">
        <f t="shared" si="5"/>
        <v>5.43</v>
      </c>
      <c r="H32" s="99">
        <f t="shared" si="6"/>
        <v>5.43</v>
      </c>
      <c r="I32" s="100">
        <v>5.64</v>
      </c>
      <c r="J32" s="100">
        <f t="shared" si="7"/>
        <v>-0.21</v>
      </c>
      <c r="K32" s="100"/>
      <c r="L32" s="100">
        <f t="shared" si="8"/>
        <v>5.22</v>
      </c>
      <c r="M32" s="73"/>
    </row>
    <row r="33" ht="21.95" customHeight="1" spans="1:13">
      <c r="A33" s="97" t="s">
        <v>32</v>
      </c>
      <c r="B33" s="98">
        <v>19</v>
      </c>
      <c r="C33" s="25">
        <v>19</v>
      </c>
      <c r="D33" s="38">
        <v>1</v>
      </c>
      <c r="E33" s="99">
        <f t="shared" si="3"/>
        <v>18.24</v>
      </c>
      <c r="F33" s="99">
        <f t="shared" si="4"/>
        <v>4.04</v>
      </c>
      <c r="G33" s="100">
        <f t="shared" si="5"/>
        <v>14.2</v>
      </c>
      <c r="H33" s="99">
        <f t="shared" si="6"/>
        <v>14.2</v>
      </c>
      <c r="I33" s="100">
        <v>15.16</v>
      </c>
      <c r="J33" s="100">
        <f t="shared" si="7"/>
        <v>-0.960000000000001</v>
      </c>
      <c r="K33" s="100"/>
      <c r="L33" s="100">
        <f t="shared" si="8"/>
        <v>13.24</v>
      </c>
      <c r="M33" s="73"/>
    </row>
    <row r="34" ht="21.95" customHeight="1" spans="1:13">
      <c r="A34" s="97" t="s">
        <v>33</v>
      </c>
      <c r="B34" s="98">
        <v>12</v>
      </c>
      <c r="C34" s="25">
        <v>12</v>
      </c>
      <c r="D34" s="38">
        <v>1</v>
      </c>
      <c r="E34" s="99">
        <f t="shared" si="3"/>
        <v>11.52</v>
      </c>
      <c r="F34" s="99">
        <f t="shared" si="4"/>
        <v>2.55</v>
      </c>
      <c r="G34" s="100">
        <f t="shared" si="5"/>
        <v>8.97</v>
      </c>
      <c r="H34" s="99">
        <f t="shared" si="6"/>
        <v>8.97</v>
      </c>
      <c r="I34" s="100">
        <v>8.76</v>
      </c>
      <c r="J34" s="100">
        <f t="shared" si="7"/>
        <v>0.209999999999999</v>
      </c>
      <c r="K34" s="100"/>
      <c r="L34" s="100">
        <f t="shared" si="8"/>
        <v>9.18</v>
      </c>
      <c r="M34" s="73"/>
    </row>
    <row r="35" ht="21.95" customHeight="1" spans="1:13">
      <c r="A35" s="97" t="s">
        <v>34</v>
      </c>
      <c r="B35" s="98">
        <v>94</v>
      </c>
      <c r="C35" s="25">
        <v>100</v>
      </c>
      <c r="D35" s="38">
        <v>0.85</v>
      </c>
      <c r="E35" s="99">
        <f t="shared" si="3"/>
        <v>81.6</v>
      </c>
      <c r="F35" s="99">
        <f t="shared" si="4"/>
        <v>19.97</v>
      </c>
      <c r="G35" s="100">
        <f t="shared" si="5"/>
        <v>61.63</v>
      </c>
      <c r="H35" s="99">
        <f t="shared" si="6"/>
        <v>61.63</v>
      </c>
      <c r="I35" s="100">
        <v>56.02</v>
      </c>
      <c r="J35" s="100">
        <f t="shared" si="7"/>
        <v>5.60999999999999</v>
      </c>
      <c r="K35" s="100"/>
      <c r="L35" s="100">
        <f t="shared" si="8"/>
        <v>67.24</v>
      </c>
      <c r="M35" s="73"/>
    </row>
    <row r="36" ht="21.95" customHeight="1" spans="1:245">
      <c r="A36" s="109" t="s">
        <v>35</v>
      </c>
      <c r="B36" s="104">
        <f t="shared" ref="B36:L36" si="13">SUM(B37:B41)</f>
        <v>1933</v>
      </c>
      <c r="C36" s="104">
        <f t="shared" si="13"/>
        <v>2136</v>
      </c>
      <c r="D36" s="96"/>
      <c r="E36" s="104">
        <f t="shared" si="13"/>
        <v>615.16</v>
      </c>
      <c r="F36" s="104">
        <f t="shared" si="13"/>
        <v>410.57</v>
      </c>
      <c r="G36" s="104">
        <f t="shared" si="13"/>
        <v>204.59</v>
      </c>
      <c r="H36" s="104">
        <f t="shared" si="13"/>
        <v>204.59</v>
      </c>
      <c r="I36" s="104">
        <f t="shared" si="13"/>
        <v>183.72</v>
      </c>
      <c r="J36" s="104">
        <f t="shared" si="13"/>
        <v>20.87</v>
      </c>
      <c r="K36" s="104">
        <f t="shared" si="13"/>
        <v>0</v>
      </c>
      <c r="L36" s="104">
        <f t="shared" si="13"/>
        <v>225.46</v>
      </c>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row>
    <row r="37" ht="21.95" customHeight="1" spans="1:13">
      <c r="A37" s="97" t="s">
        <v>36</v>
      </c>
      <c r="B37" s="98">
        <v>619</v>
      </c>
      <c r="C37" s="25">
        <v>658</v>
      </c>
      <c r="D37" s="38">
        <v>0.3</v>
      </c>
      <c r="E37" s="99">
        <f t="shared" si="3"/>
        <v>189.5</v>
      </c>
      <c r="F37" s="99">
        <f t="shared" si="4"/>
        <v>131.48</v>
      </c>
      <c r="G37" s="100">
        <f t="shared" si="5"/>
        <v>58.02</v>
      </c>
      <c r="H37" s="99">
        <f t="shared" si="6"/>
        <v>58.02</v>
      </c>
      <c r="I37" s="100">
        <v>51.64</v>
      </c>
      <c r="J37" s="100">
        <f t="shared" si="7"/>
        <v>6.38000000000001</v>
      </c>
      <c r="K37" s="100"/>
      <c r="L37" s="100">
        <f t="shared" si="8"/>
        <v>64.4</v>
      </c>
      <c r="M37" s="73"/>
    </row>
    <row r="38" ht="21.95" customHeight="1" spans="1:13">
      <c r="A38" s="97" t="s">
        <v>37</v>
      </c>
      <c r="B38" s="98">
        <v>421</v>
      </c>
      <c r="C38" s="25">
        <v>470</v>
      </c>
      <c r="D38" s="38">
        <v>0.3</v>
      </c>
      <c r="E38" s="99">
        <f t="shared" si="3"/>
        <v>135.36</v>
      </c>
      <c r="F38" s="99">
        <f t="shared" si="4"/>
        <v>89.42</v>
      </c>
      <c r="G38" s="100">
        <f t="shared" si="5"/>
        <v>45.94</v>
      </c>
      <c r="H38" s="99">
        <f t="shared" si="6"/>
        <v>45.94</v>
      </c>
      <c r="I38" s="100">
        <v>40.49</v>
      </c>
      <c r="J38" s="100">
        <f t="shared" si="7"/>
        <v>5.45000000000001</v>
      </c>
      <c r="K38" s="100"/>
      <c r="L38" s="100">
        <f t="shared" si="8"/>
        <v>51.39</v>
      </c>
      <c r="M38" s="73"/>
    </row>
    <row r="39" ht="21.95" customHeight="1" spans="1:13">
      <c r="A39" s="97" t="s">
        <v>38</v>
      </c>
      <c r="B39" s="98">
        <v>254</v>
      </c>
      <c r="C39" s="25">
        <v>294</v>
      </c>
      <c r="D39" s="38">
        <v>0.3</v>
      </c>
      <c r="E39" s="99">
        <f t="shared" si="3"/>
        <v>84.67</v>
      </c>
      <c r="F39" s="99">
        <f t="shared" si="4"/>
        <v>53.95</v>
      </c>
      <c r="G39" s="100">
        <f t="shared" si="5"/>
        <v>30.72</v>
      </c>
      <c r="H39" s="99">
        <f t="shared" si="6"/>
        <v>30.72</v>
      </c>
      <c r="I39" s="100">
        <v>25.45</v>
      </c>
      <c r="J39" s="100">
        <f t="shared" si="7"/>
        <v>5.27</v>
      </c>
      <c r="K39" s="100"/>
      <c r="L39" s="100">
        <f t="shared" si="8"/>
        <v>35.99</v>
      </c>
      <c r="M39" s="73"/>
    </row>
    <row r="40" ht="21.95" customHeight="1" spans="1:13">
      <c r="A40" s="97" t="s">
        <v>39</v>
      </c>
      <c r="B40" s="98">
        <v>118</v>
      </c>
      <c r="C40" s="25">
        <v>134</v>
      </c>
      <c r="D40" s="38">
        <v>0.3</v>
      </c>
      <c r="E40" s="99">
        <f t="shared" si="3"/>
        <v>38.59</v>
      </c>
      <c r="F40" s="99">
        <f t="shared" si="4"/>
        <v>25.06</v>
      </c>
      <c r="G40" s="100">
        <f t="shared" si="5"/>
        <v>13.53</v>
      </c>
      <c r="H40" s="99">
        <f t="shared" si="6"/>
        <v>13.53</v>
      </c>
      <c r="I40" s="100">
        <v>11.54</v>
      </c>
      <c r="J40" s="100">
        <f t="shared" si="7"/>
        <v>1.99000000000001</v>
      </c>
      <c r="K40" s="100"/>
      <c r="L40" s="100">
        <f t="shared" si="8"/>
        <v>15.52</v>
      </c>
      <c r="M40" s="73"/>
    </row>
    <row r="41" ht="21.95" customHeight="1" spans="1:13">
      <c r="A41" s="97" t="s">
        <v>40</v>
      </c>
      <c r="B41" s="98">
        <v>521</v>
      </c>
      <c r="C41" s="25">
        <v>580</v>
      </c>
      <c r="D41" s="38">
        <v>0.3</v>
      </c>
      <c r="E41" s="99">
        <f t="shared" si="3"/>
        <v>167.04</v>
      </c>
      <c r="F41" s="99">
        <f t="shared" si="4"/>
        <v>110.66</v>
      </c>
      <c r="G41" s="100">
        <f t="shared" si="5"/>
        <v>56.38</v>
      </c>
      <c r="H41" s="99">
        <f t="shared" si="6"/>
        <v>56.38</v>
      </c>
      <c r="I41" s="100">
        <v>54.6</v>
      </c>
      <c r="J41" s="100">
        <f t="shared" si="7"/>
        <v>1.77999999999999</v>
      </c>
      <c r="K41" s="100"/>
      <c r="L41" s="100">
        <f t="shared" si="8"/>
        <v>58.16</v>
      </c>
      <c r="M41" s="73"/>
    </row>
    <row r="42" ht="21.95" customHeight="1" spans="1:245">
      <c r="A42" s="92" t="s">
        <v>41</v>
      </c>
      <c r="B42" s="104">
        <f t="shared" ref="B42:L42" si="14">SUM(B43:B45)</f>
        <v>939</v>
      </c>
      <c r="C42" s="104">
        <f t="shared" si="14"/>
        <v>1002</v>
      </c>
      <c r="D42" s="110"/>
      <c r="E42" s="104">
        <f t="shared" si="14"/>
        <v>817.62</v>
      </c>
      <c r="F42" s="104">
        <f t="shared" si="14"/>
        <v>199.44</v>
      </c>
      <c r="G42" s="104">
        <f t="shared" si="14"/>
        <v>618.18</v>
      </c>
      <c r="H42" s="104">
        <f t="shared" si="14"/>
        <v>618.18</v>
      </c>
      <c r="I42" s="104">
        <f t="shared" si="14"/>
        <v>569.08</v>
      </c>
      <c r="J42" s="104">
        <f t="shared" si="14"/>
        <v>49.1</v>
      </c>
      <c r="K42" s="104">
        <f t="shared" si="14"/>
        <v>0</v>
      </c>
      <c r="L42" s="104">
        <f t="shared" si="14"/>
        <v>667.28</v>
      </c>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c r="HK42" s="73"/>
      <c r="HL42" s="73"/>
      <c r="HM42" s="73"/>
      <c r="HN42" s="73"/>
      <c r="HO42" s="73"/>
      <c r="HP42" s="73"/>
      <c r="HQ42" s="73"/>
      <c r="HR42" s="73"/>
      <c r="HS42" s="73"/>
      <c r="HT42" s="73"/>
      <c r="HU42" s="73"/>
      <c r="HV42" s="73"/>
      <c r="HW42" s="73"/>
      <c r="HX42" s="73"/>
      <c r="HY42" s="73"/>
      <c r="HZ42" s="73"/>
      <c r="IA42" s="73"/>
      <c r="IB42" s="73"/>
      <c r="IC42" s="73"/>
      <c r="ID42" s="73"/>
      <c r="IE42" s="73"/>
      <c r="IF42" s="73"/>
      <c r="IG42" s="73"/>
      <c r="IH42" s="73"/>
      <c r="II42" s="73"/>
      <c r="IJ42" s="73"/>
      <c r="IK42" s="73"/>
    </row>
    <row r="43" ht="21.95" customHeight="1" spans="1:13">
      <c r="A43" s="97" t="s">
        <v>42</v>
      </c>
      <c r="B43" s="98">
        <v>310</v>
      </c>
      <c r="C43" s="25">
        <v>329</v>
      </c>
      <c r="D43" s="38">
        <v>0.85</v>
      </c>
      <c r="E43" s="99">
        <f t="shared" si="3"/>
        <v>268.46</v>
      </c>
      <c r="F43" s="99">
        <f t="shared" si="4"/>
        <v>65.84</v>
      </c>
      <c r="G43" s="100">
        <f t="shared" si="5"/>
        <v>202.62</v>
      </c>
      <c r="H43" s="99">
        <f t="shared" si="6"/>
        <v>202.62</v>
      </c>
      <c r="I43" s="100">
        <v>188.77</v>
      </c>
      <c r="J43" s="100">
        <f t="shared" si="7"/>
        <v>13.85</v>
      </c>
      <c r="K43" s="100"/>
      <c r="L43" s="100">
        <f t="shared" si="8"/>
        <v>216.47</v>
      </c>
      <c r="M43" s="73"/>
    </row>
    <row r="44" ht="21.95" customHeight="1" spans="1:13">
      <c r="A44" s="97" t="s">
        <v>43</v>
      </c>
      <c r="B44" s="98">
        <v>420</v>
      </c>
      <c r="C44" s="25">
        <v>444</v>
      </c>
      <c r="D44" s="38">
        <v>0.85</v>
      </c>
      <c r="E44" s="99">
        <f t="shared" si="3"/>
        <v>362.3</v>
      </c>
      <c r="F44" s="99">
        <f t="shared" si="4"/>
        <v>89.21</v>
      </c>
      <c r="G44" s="100">
        <f t="shared" si="5"/>
        <v>273.09</v>
      </c>
      <c r="H44" s="99">
        <f t="shared" si="6"/>
        <v>273.09</v>
      </c>
      <c r="I44" s="100">
        <v>252.82</v>
      </c>
      <c r="J44" s="100">
        <f t="shared" si="7"/>
        <v>20.27</v>
      </c>
      <c r="K44" s="100"/>
      <c r="L44" s="100">
        <f t="shared" si="8"/>
        <v>293.36</v>
      </c>
      <c r="M44" s="73"/>
    </row>
    <row r="45" ht="21.95" customHeight="1" spans="1:13">
      <c r="A45" s="97" t="s">
        <v>44</v>
      </c>
      <c r="B45" s="98">
        <v>209</v>
      </c>
      <c r="C45" s="25">
        <v>229</v>
      </c>
      <c r="D45" s="38">
        <v>0.85</v>
      </c>
      <c r="E45" s="99">
        <f t="shared" si="3"/>
        <v>186.86</v>
      </c>
      <c r="F45" s="99">
        <f t="shared" si="4"/>
        <v>44.39</v>
      </c>
      <c r="G45" s="100">
        <f t="shared" si="5"/>
        <v>142.47</v>
      </c>
      <c r="H45" s="99">
        <f t="shared" si="6"/>
        <v>142.47</v>
      </c>
      <c r="I45" s="100">
        <v>127.49</v>
      </c>
      <c r="J45" s="100">
        <f t="shared" si="7"/>
        <v>14.98</v>
      </c>
      <c r="K45" s="100"/>
      <c r="L45" s="100">
        <f t="shared" si="8"/>
        <v>157.45</v>
      </c>
      <c r="M45" s="73"/>
    </row>
    <row r="46" ht="21.95" customHeight="1" spans="1:245">
      <c r="A46" s="92" t="s">
        <v>45</v>
      </c>
      <c r="B46" s="95">
        <f t="shared" ref="B46:L46" si="15">SUM(B47:B49)-B47</f>
        <v>39</v>
      </c>
      <c r="C46" s="95">
        <f t="shared" si="15"/>
        <v>45</v>
      </c>
      <c r="D46" s="110"/>
      <c r="E46" s="95">
        <f t="shared" si="15"/>
        <v>36.72</v>
      </c>
      <c r="F46" s="95">
        <f t="shared" si="15"/>
        <v>8.28</v>
      </c>
      <c r="G46" s="95">
        <f t="shared" si="15"/>
        <v>28.44</v>
      </c>
      <c r="H46" s="95">
        <f t="shared" si="15"/>
        <v>28.44</v>
      </c>
      <c r="I46" s="95">
        <f t="shared" si="15"/>
        <v>24.6</v>
      </c>
      <c r="J46" s="95">
        <f t="shared" si="15"/>
        <v>3.84</v>
      </c>
      <c r="K46" s="95">
        <f t="shared" si="15"/>
        <v>0</v>
      </c>
      <c r="L46" s="95">
        <f t="shared" si="15"/>
        <v>32.28</v>
      </c>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c r="GX46" s="73"/>
      <c r="GY46" s="73"/>
      <c r="GZ46" s="73"/>
      <c r="HA46" s="73"/>
      <c r="HB46" s="73"/>
      <c r="HC46" s="73"/>
      <c r="HD46" s="73"/>
      <c r="HE46" s="73"/>
      <c r="HF46" s="73"/>
      <c r="HG46" s="73"/>
      <c r="HH46" s="73"/>
      <c r="HI46" s="73"/>
      <c r="HJ46" s="73"/>
      <c r="HK46" s="73"/>
      <c r="HL46" s="73"/>
      <c r="HM46" s="73"/>
      <c r="HN46" s="73"/>
      <c r="HO46" s="73"/>
      <c r="HP46" s="73"/>
      <c r="HQ46" s="73"/>
      <c r="HR46" s="73"/>
      <c r="HS46" s="73"/>
      <c r="HT46" s="73"/>
      <c r="HU46" s="73"/>
      <c r="HV46" s="73"/>
      <c r="HW46" s="73"/>
      <c r="HX46" s="73"/>
      <c r="HY46" s="73"/>
      <c r="HZ46" s="73"/>
      <c r="IA46" s="73"/>
      <c r="IB46" s="73"/>
      <c r="IC46" s="73"/>
      <c r="ID46" s="73"/>
      <c r="IE46" s="73"/>
      <c r="IF46" s="73"/>
      <c r="IG46" s="73"/>
      <c r="IH46" s="73"/>
      <c r="II46" s="73"/>
      <c r="IJ46" s="73"/>
      <c r="IK46" s="73"/>
    </row>
    <row r="47" ht="21.95" customHeight="1" spans="1:245">
      <c r="A47" s="97" t="s">
        <v>46</v>
      </c>
      <c r="B47" s="98">
        <f t="shared" ref="B47:L47" si="16">B48</f>
        <v>6</v>
      </c>
      <c r="C47" s="98">
        <f t="shared" si="16"/>
        <v>6</v>
      </c>
      <c r="D47" s="38"/>
      <c r="E47" s="98">
        <f t="shared" si="16"/>
        <v>4.9</v>
      </c>
      <c r="F47" s="98">
        <f t="shared" si="16"/>
        <v>1.27</v>
      </c>
      <c r="G47" s="98">
        <f t="shared" si="16"/>
        <v>3.63</v>
      </c>
      <c r="H47" s="98">
        <f t="shared" si="16"/>
        <v>3.63</v>
      </c>
      <c r="I47" s="98">
        <f t="shared" si="16"/>
        <v>3.02</v>
      </c>
      <c r="J47" s="98">
        <f t="shared" si="16"/>
        <v>0.61</v>
      </c>
      <c r="K47" s="98">
        <f t="shared" si="16"/>
        <v>0</v>
      </c>
      <c r="L47" s="98">
        <f t="shared" si="16"/>
        <v>4.24</v>
      </c>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s="73"/>
      <c r="FH47" s="73"/>
      <c r="FI47" s="73"/>
      <c r="FJ47" s="73"/>
      <c r="FK47" s="73"/>
      <c r="FL47" s="73"/>
      <c r="FM47" s="73"/>
      <c r="FN47" s="73"/>
      <c r="FO47" s="73"/>
      <c r="FP47" s="73"/>
      <c r="FQ47" s="73"/>
      <c r="FR47" s="73"/>
      <c r="FS47" s="73"/>
      <c r="FT47" s="73"/>
      <c r="FU47" s="73"/>
      <c r="FV47" s="73"/>
      <c r="FW47" s="73"/>
      <c r="FX47" s="73"/>
      <c r="FY47" s="73"/>
      <c r="FZ47" s="73"/>
      <c r="GA47" s="73"/>
      <c r="GB47" s="73"/>
      <c r="GC47" s="73"/>
      <c r="GD47" s="73"/>
      <c r="GE47" s="73"/>
      <c r="GF47" s="73"/>
      <c r="GG47" s="73"/>
      <c r="GH47" s="73"/>
      <c r="GI47" s="73"/>
      <c r="GJ47" s="73"/>
      <c r="GK47" s="73"/>
      <c r="GL47" s="73"/>
      <c r="GM47" s="73"/>
      <c r="GN47" s="73"/>
      <c r="GO47" s="73"/>
      <c r="GP47" s="73"/>
      <c r="GQ47" s="73"/>
      <c r="GR47" s="73"/>
      <c r="GS47" s="73"/>
      <c r="GT47" s="73"/>
      <c r="GU47" s="73"/>
      <c r="GV47" s="73"/>
      <c r="GW47" s="73"/>
      <c r="GX47" s="73"/>
      <c r="GY47" s="73"/>
      <c r="GZ47" s="73"/>
      <c r="HA47" s="73"/>
      <c r="HB47" s="73"/>
      <c r="HC47" s="73"/>
      <c r="HD47" s="73"/>
      <c r="HE47" s="73"/>
      <c r="HF47" s="73"/>
      <c r="HG47" s="73"/>
      <c r="HH47" s="73"/>
      <c r="HI47" s="73"/>
      <c r="HJ47" s="73"/>
      <c r="HK47" s="73"/>
      <c r="HL47" s="73"/>
      <c r="HM47" s="73"/>
      <c r="HN47" s="73"/>
      <c r="HO47" s="73"/>
      <c r="HP47" s="73"/>
      <c r="HQ47" s="73"/>
      <c r="HR47" s="73"/>
      <c r="HS47" s="73"/>
      <c r="HT47" s="73"/>
      <c r="HU47" s="73"/>
      <c r="HV47" s="73"/>
      <c r="HW47" s="73"/>
      <c r="HX47" s="73"/>
      <c r="HY47" s="73"/>
      <c r="HZ47" s="73"/>
      <c r="IA47" s="73"/>
      <c r="IB47" s="73"/>
      <c r="IC47" s="73"/>
      <c r="ID47" s="73"/>
      <c r="IE47" s="73"/>
      <c r="IF47" s="73"/>
      <c r="IG47" s="73"/>
      <c r="IH47" s="73"/>
      <c r="II47" s="73"/>
      <c r="IJ47" s="73"/>
      <c r="IK47" s="73"/>
    </row>
    <row r="48" ht="21.95" customHeight="1" spans="1:245">
      <c r="A48" s="106" t="s">
        <v>47</v>
      </c>
      <c r="B48" s="107">
        <v>6</v>
      </c>
      <c r="C48" s="29">
        <v>6</v>
      </c>
      <c r="D48" s="41">
        <v>0.85</v>
      </c>
      <c r="E48" s="99">
        <f t="shared" si="3"/>
        <v>4.9</v>
      </c>
      <c r="F48" s="99">
        <f t="shared" si="4"/>
        <v>1.27</v>
      </c>
      <c r="G48" s="100">
        <f t="shared" si="5"/>
        <v>3.63</v>
      </c>
      <c r="H48" s="99">
        <f t="shared" si="6"/>
        <v>3.63</v>
      </c>
      <c r="I48" s="100">
        <v>3.02</v>
      </c>
      <c r="J48" s="100">
        <f t="shared" si="7"/>
        <v>0.61</v>
      </c>
      <c r="K48" s="100"/>
      <c r="L48" s="100">
        <f t="shared" si="8"/>
        <v>4.24</v>
      </c>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c r="HK48" s="73"/>
      <c r="HL48" s="73"/>
      <c r="HM48" s="73"/>
      <c r="HN48" s="73"/>
      <c r="HO48" s="73"/>
      <c r="HP48" s="73"/>
      <c r="HQ48" s="73"/>
      <c r="HR48" s="73"/>
      <c r="HS48" s="73"/>
      <c r="HT48" s="73"/>
      <c r="HU48" s="73"/>
      <c r="HV48" s="73"/>
      <c r="HW48" s="73"/>
      <c r="HX48" s="73"/>
      <c r="HY48" s="73"/>
      <c r="HZ48" s="73"/>
      <c r="IA48" s="73"/>
      <c r="IB48" s="73"/>
      <c r="IC48" s="73"/>
      <c r="ID48" s="73"/>
      <c r="IE48" s="73"/>
      <c r="IF48" s="73"/>
      <c r="IG48" s="73"/>
      <c r="IH48" s="73"/>
      <c r="II48" s="73"/>
      <c r="IJ48" s="73"/>
      <c r="IK48" s="73"/>
    </row>
    <row r="49" ht="21.95" customHeight="1" spans="1:13">
      <c r="A49" s="97" t="s">
        <v>48</v>
      </c>
      <c r="B49" s="98">
        <v>33</v>
      </c>
      <c r="C49" s="25">
        <v>39</v>
      </c>
      <c r="D49" s="38">
        <v>0.85</v>
      </c>
      <c r="E49" s="99">
        <f t="shared" si="3"/>
        <v>31.82</v>
      </c>
      <c r="F49" s="99">
        <f t="shared" si="4"/>
        <v>7.01</v>
      </c>
      <c r="G49" s="100">
        <f t="shared" si="5"/>
        <v>24.81</v>
      </c>
      <c r="H49" s="99">
        <f t="shared" si="6"/>
        <v>24.81</v>
      </c>
      <c r="I49" s="100">
        <v>21.58</v>
      </c>
      <c r="J49" s="100">
        <f t="shared" si="7"/>
        <v>3.23</v>
      </c>
      <c r="K49" s="100"/>
      <c r="L49" s="100">
        <f t="shared" si="8"/>
        <v>28.04</v>
      </c>
      <c r="M49" s="73"/>
    </row>
    <row r="50" ht="21.95" customHeight="1" spans="1:245">
      <c r="A50" s="92" t="s">
        <v>49</v>
      </c>
      <c r="B50" s="95">
        <f t="shared" ref="B50:L50" si="17">SUM(B51:B52)</f>
        <v>311</v>
      </c>
      <c r="C50" s="95">
        <f t="shared" si="17"/>
        <v>335</v>
      </c>
      <c r="D50" s="110"/>
      <c r="E50" s="95">
        <f t="shared" si="17"/>
        <v>321.6</v>
      </c>
      <c r="F50" s="95">
        <f t="shared" si="17"/>
        <v>66.06</v>
      </c>
      <c r="G50" s="95">
        <f t="shared" si="17"/>
        <v>255.54</v>
      </c>
      <c r="H50" s="95">
        <f t="shared" si="17"/>
        <v>255.54</v>
      </c>
      <c r="I50" s="95">
        <f t="shared" si="17"/>
        <v>228.63</v>
      </c>
      <c r="J50" s="95">
        <f t="shared" si="17"/>
        <v>26.91</v>
      </c>
      <c r="K50" s="95">
        <f t="shared" si="17"/>
        <v>0</v>
      </c>
      <c r="L50" s="95">
        <f t="shared" si="17"/>
        <v>282.45</v>
      </c>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row>
    <row r="51" ht="21.95" customHeight="1" spans="1:13">
      <c r="A51" s="97" t="s">
        <v>50</v>
      </c>
      <c r="B51" s="98">
        <v>220</v>
      </c>
      <c r="C51" s="25">
        <v>238</v>
      </c>
      <c r="D51" s="38">
        <v>1</v>
      </c>
      <c r="E51" s="99">
        <f t="shared" si="3"/>
        <v>228.48</v>
      </c>
      <c r="F51" s="99">
        <f t="shared" si="4"/>
        <v>46.73</v>
      </c>
      <c r="G51" s="100">
        <f t="shared" si="5"/>
        <v>181.75</v>
      </c>
      <c r="H51" s="99">
        <f t="shared" si="6"/>
        <v>181.75</v>
      </c>
      <c r="I51" s="100">
        <v>163.81</v>
      </c>
      <c r="J51" s="100">
        <f t="shared" si="7"/>
        <v>17.94</v>
      </c>
      <c r="K51" s="100"/>
      <c r="L51" s="100">
        <f t="shared" si="8"/>
        <v>199.69</v>
      </c>
      <c r="M51" s="73"/>
    </row>
    <row r="52" ht="21.95" customHeight="1" spans="1:13">
      <c r="A52" s="97" t="s">
        <v>51</v>
      </c>
      <c r="B52" s="98">
        <v>91</v>
      </c>
      <c r="C52" s="25">
        <v>97</v>
      </c>
      <c r="D52" s="38">
        <v>1</v>
      </c>
      <c r="E52" s="99">
        <f t="shared" si="3"/>
        <v>93.12</v>
      </c>
      <c r="F52" s="99">
        <f t="shared" si="4"/>
        <v>19.33</v>
      </c>
      <c r="G52" s="100">
        <f t="shared" si="5"/>
        <v>73.79</v>
      </c>
      <c r="H52" s="99">
        <f t="shared" si="6"/>
        <v>73.79</v>
      </c>
      <c r="I52" s="100">
        <v>64.82</v>
      </c>
      <c r="J52" s="100">
        <f t="shared" si="7"/>
        <v>8.97000000000001</v>
      </c>
      <c r="K52" s="100"/>
      <c r="L52" s="100">
        <f t="shared" si="8"/>
        <v>82.76</v>
      </c>
      <c r="M52" s="73"/>
    </row>
    <row r="53" ht="21.95" customHeight="1" spans="1:245">
      <c r="A53" s="92" t="s">
        <v>52</v>
      </c>
      <c r="B53" s="95">
        <f t="shared" ref="B53:L53" si="18">SUM(B54:B58)-B54</f>
        <v>386</v>
      </c>
      <c r="C53" s="95">
        <f t="shared" si="18"/>
        <v>409</v>
      </c>
      <c r="D53" s="110"/>
      <c r="E53" s="95">
        <f t="shared" si="18"/>
        <v>255.22</v>
      </c>
      <c r="F53" s="95">
        <f t="shared" si="18"/>
        <v>81.99</v>
      </c>
      <c r="G53" s="95">
        <f t="shared" si="18"/>
        <v>173.23</v>
      </c>
      <c r="H53" s="95">
        <f t="shared" si="18"/>
        <v>173.23</v>
      </c>
      <c r="I53" s="95">
        <f t="shared" si="18"/>
        <v>153.91</v>
      </c>
      <c r="J53" s="95">
        <f t="shared" si="18"/>
        <v>19.32</v>
      </c>
      <c r="K53" s="95">
        <f t="shared" si="18"/>
        <v>0</v>
      </c>
      <c r="L53" s="95">
        <f t="shared" si="18"/>
        <v>192.55</v>
      </c>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row>
    <row r="54" ht="21.95" customHeight="1" spans="1:13">
      <c r="A54" s="111" t="s">
        <v>53</v>
      </c>
      <c r="B54" s="98">
        <f t="shared" ref="B54:L54" si="19">B55+B56</f>
        <v>46</v>
      </c>
      <c r="C54" s="98">
        <f t="shared" si="19"/>
        <v>54</v>
      </c>
      <c r="D54" s="38"/>
      <c r="E54" s="98">
        <f t="shared" si="19"/>
        <v>33.7</v>
      </c>
      <c r="F54" s="98">
        <f t="shared" si="19"/>
        <v>9.77</v>
      </c>
      <c r="G54" s="98">
        <f t="shared" si="19"/>
        <v>23.93</v>
      </c>
      <c r="H54" s="98">
        <f t="shared" si="19"/>
        <v>23.93</v>
      </c>
      <c r="I54" s="98">
        <f t="shared" si="19"/>
        <v>23.12</v>
      </c>
      <c r="J54" s="98">
        <f t="shared" si="19"/>
        <v>0.810000000000002</v>
      </c>
      <c r="K54" s="98">
        <f t="shared" si="19"/>
        <v>0</v>
      </c>
      <c r="L54" s="98">
        <f t="shared" si="19"/>
        <v>24.74</v>
      </c>
      <c r="M54" s="73"/>
    </row>
    <row r="55" ht="21.95" customHeight="1" spans="1:13">
      <c r="A55" s="112" t="s">
        <v>54</v>
      </c>
      <c r="B55" s="107">
        <v>34</v>
      </c>
      <c r="C55" s="29">
        <v>42</v>
      </c>
      <c r="D55" s="41">
        <v>0.65</v>
      </c>
      <c r="E55" s="99">
        <f t="shared" si="3"/>
        <v>26.21</v>
      </c>
      <c r="F55" s="99">
        <f t="shared" si="4"/>
        <v>7.22</v>
      </c>
      <c r="G55" s="100">
        <f t="shared" si="5"/>
        <v>18.99</v>
      </c>
      <c r="H55" s="99">
        <f t="shared" si="6"/>
        <v>18.99</v>
      </c>
      <c r="I55" s="100">
        <v>18.18</v>
      </c>
      <c r="J55" s="100">
        <f t="shared" si="7"/>
        <v>0.810000000000002</v>
      </c>
      <c r="K55" s="100"/>
      <c r="L55" s="100">
        <f t="shared" si="8"/>
        <v>19.8</v>
      </c>
      <c r="M55" s="73"/>
    </row>
    <row r="56" ht="21.95" customHeight="1" spans="1:13">
      <c r="A56" s="112" t="s">
        <v>55</v>
      </c>
      <c r="B56" s="107">
        <v>12</v>
      </c>
      <c r="C56" s="29">
        <v>12</v>
      </c>
      <c r="D56" s="41">
        <v>0.65</v>
      </c>
      <c r="E56" s="99">
        <f t="shared" si="3"/>
        <v>7.49</v>
      </c>
      <c r="F56" s="99">
        <f t="shared" si="4"/>
        <v>2.55</v>
      </c>
      <c r="G56" s="100">
        <f t="shared" si="5"/>
        <v>4.94</v>
      </c>
      <c r="H56" s="99">
        <f t="shared" si="6"/>
        <v>4.94</v>
      </c>
      <c r="I56" s="100">
        <v>4.94</v>
      </c>
      <c r="J56" s="100">
        <f t="shared" si="7"/>
        <v>0</v>
      </c>
      <c r="K56" s="100"/>
      <c r="L56" s="100">
        <f t="shared" si="8"/>
        <v>4.94</v>
      </c>
      <c r="M56" s="73"/>
    </row>
    <row r="57" ht="21.95" customHeight="1" spans="1:13">
      <c r="A57" s="97" t="s">
        <v>56</v>
      </c>
      <c r="B57" s="98">
        <v>300</v>
      </c>
      <c r="C57" s="25">
        <v>312</v>
      </c>
      <c r="D57" s="38">
        <v>0.65</v>
      </c>
      <c r="E57" s="99">
        <f t="shared" si="3"/>
        <v>194.69</v>
      </c>
      <c r="F57" s="99">
        <f t="shared" si="4"/>
        <v>63.72</v>
      </c>
      <c r="G57" s="100">
        <f t="shared" si="5"/>
        <v>130.97</v>
      </c>
      <c r="H57" s="99">
        <f t="shared" si="6"/>
        <v>130.97</v>
      </c>
      <c r="I57" s="100">
        <v>114.91</v>
      </c>
      <c r="J57" s="100">
        <f t="shared" si="7"/>
        <v>16.06</v>
      </c>
      <c r="K57" s="100"/>
      <c r="L57" s="100">
        <f t="shared" si="8"/>
        <v>147.03</v>
      </c>
      <c r="M57" s="73"/>
    </row>
    <row r="58" ht="21.95" customHeight="1" spans="1:13">
      <c r="A58" s="97" t="s">
        <v>57</v>
      </c>
      <c r="B58" s="98">
        <v>40</v>
      </c>
      <c r="C58" s="25">
        <v>43</v>
      </c>
      <c r="D58" s="38">
        <v>0.65</v>
      </c>
      <c r="E58" s="99">
        <f t="shared" si="3"/>
        <v>26.83</v>
      </c>
      <c r="F58" s="99">
        <f t="shared" si="4"/>
        <v>8.5</v>
      </c>
      <c r="G58" s="100">
        <f t="shared" si="5"/>
        <v>18.33</v>
      </c>
      <c r="H58" s="99">
        <f t="shared" si="6"/>
        <v>18.33</v>
      </c>
      <c r="I58" s="100">
        <v>15.88</v>
      </c>
      <c r="J58" s="100">
        <f t="shared" si="7"/>
        <v>2.45</v>
      </c>
      <c r="K58" s="100"/>
      <c r="L58" s="100">
        <f t="shared" si="8"/>
        <v>20.78</v>
      </c>
      <c r="M58" s="73"/>
    </row>
    <row r="59" ht="21.95" customHeight="1" spans="1:245">
      <c r="A59" s="92" t="s">
        <v>58</v>
      </c>
      <c r="B59" s="95">
        <f t="shared" ref="B59:L59" si="20">SUM(B60:B63)-B60</f>
        <v>13</v>
      </c>
      <c r="C59" s="95">
        <f t="shared" si="20"/>
        <v>11</v>
      </c>
      <c r="D59" s="96"/>
      <c r="E59" s="95">
        <f t="shared" si="20"/>
        <v>10.56</v>
      </c>
      <c r="F59" s="95">
        <f t="shared" si="20"/>
        <v>2.76</v>
      </c>
      <c r="G59" s="95">
        <f t="shared" si="20"/>
        <v>7.8</v>
      </c>
      <c r="H59" s="95">
        <f t="shared" si="20"/>
        <v>7.8</v>
      </c>
      <c r="I59" s="95">
        <f t="shared" si="20"/>
        <v>8.02</v>
      </c>
      <c r="J59" s="95">
        <f t="shared" si="20"/>
        <v>-0.22</v>
      </c>
      <c r="K59" s="95">
        <f t="shared" si="20"/>
        <v>-1.17</v>
      </c>
      <c r="L59" s="95">
        <f t="shared" si="20"/>
        <v>6.41</v>
      </c>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c r="FY59" s="73"/>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c r="HK59" s="73"/>
      <c r="HL59" s="73"/>
      <c r="HM59" s="73"/>
      <c r="HN59" s="73"/>
      <c r="HO59" s="73"/>
      <c r="HP59" s="73"/>
      <c r="HQ59" s="73"/>
      <c r="HR59" s="73"/>
      <c r="HS59" s="73"/>
      <c r="HT59" s="73"/>
      <c r="HU59" s="73"/>
      <c r="HV59" s="73"/>
      <c r="HW59" s="73"/>
      <c r="HX59" s="73"/>
      <c r="HY59" s="73"/>
      <c r="HZ59" s="73"/>
      <c r="IA59" s="73"/>
      <c r="IB59" s="73"/>
      <c r="IC59" s="73"/>
      <c r="ID59" s="73"/>
      <c r="IE59" s="73"/>
      <c r="IF59" s="73"/>
      <c r="IG59" s="73"/>
      <c r="IH59" s="73"/>
      <c r="II59" s="73"/>
      <c r="IJ59" s="73"/>
      <c r="IK59" s="73"/>
    </row>
    <row r="60" ht="21.95" customHeight="1" spans="1:13">
      <c r="A60" s="111" t="s">
        <v>59</v>
      </c>
      <c r="B60" s="98">
        <f t="shared" ref="B60:L60" si="21">B61+B62</f>
        <v>2</v>
      </c>
      <c r="C60" s="98">
        <f t="shared" si="21"/>
        <v>2</v>
      </c>
      <c r="D60" s="38"/>
      <c r="E60" s="98">
        <f t="shared" si="21"/>
        <v>1.92</v>
      </c>
      <c r="F60" s="98">
        <f t="shared" si="21"/>
        <v>0.42</v>
      </c>
      <c r="G60" s="98">
        <f t="shared" si="21"/>
        <v>1.5</v>
      </c>
      <c r="H60" s="98">
        <f t="shared" si="21"/>
        <v>1.5</v>
      </c>
      <c r="I60" s="98">
        <f t="shared" si="21"/>
        <v>0.54</v>
      </c>
      <c r="J60" s="98">
        <f t="shared" si="21"/>
        <v>0.96</v>
      </c>
      <c r="K60" s="98">
        <f t="shared" si="21"/>
        <v>-1.17</v>
      </c>
      <c r="L60" s="98">
        <f t="shared" si="21"/>
        <v>1.29</v>
      </c>
      <c r="M60" s="73"/>
    </row>
    <row r="61" ht="21.95" customHeight="1" spans="1:13">
      <c r="A61" s="113" t="s">
        <v>60</v>
      </c>
      <c r="B61" s="114">
        <v>1</v>
      </c>
      <c r="C61" s="29">
        <v>1</v>
      </c>
      <c r="D61" s="41">
        <v>1</v>
      </c>
      <c r="E61" s="99">
        <f t="shared" si="3"/>
        <v>0.96</v>
      </c>
      <c r="F61" s="99">
        <f t="shared" si="4"/>
        <v>0.21</v>
      </c>
      <c r="G61" s="100">
        <f t="shared" si="5"/>
        <v>0.75</v>
      </c>
      <c r="H61" s="99">
        <f t="shared" si="6"/>
        <v>0.75</v>
      </c>
      <c r="I61" s="100">
        <v>-0.21</v>
      </c>
      <c r="J61" s="100">
        <f t="shared" si="7"/>
        <v>0.96</v>
      </c>
      <c r="K61" s="100">
        <v>-1.17</v>
      </c>
      <c r="L61" s="100">
        <f t="shared" si="8"/>
        <v>0.54</v>
      </c>
      <c r="M61" s="73"/>
    </row>
    <row r="62" ht="21.95" customHeight="1" spans="1:13">
      <c r="A62" s="113" t="s">
        <v>61</v>
      </c>
      <c r="B62" s="114">
        <v>1</v>
      </c>
      <c r="C62" s="29">
        <v>1</v>
      </c>
      <c r="D62" s="41">
        <v>1</v>
      </c>
      <c r="E62" s="99">
        <f t="shared" si="3"/>
        <v>0.96</v>
      </c>
      <c r="F62" s="99">
        <f t="shared" si="4"/>
        <v>0.21</v>
      </c>
      <c r="G62" s="100">
        <f t="shared" si="5"/>
        <v>0.75</v>
      </c>
      <c r="H62" s="99">
        <f t="shared" si="6"/>
        <v>0.75</v>
      </c>
      <c r="I62" s="100">
        <v>0.75</v>
      </c>
      <c r="J62" s="100">
        <f t="shared" si="7"/>
        <v>0</v>
      </c>
      <c r="K62" s="100"/>
      <c r="L62" s="100">
        <f t="shared" si="8"/>
        <v>0.75</v>
      </c>
      <c r="M62" s="73"/>
    </row>
    <row r="63" ht="21.95" customHeight="1" spans="1:13">
      <c r="A63" s="97" t="s">
        <v>62</v>
      </c>
      <c r="B63" s="98">
        <v>11</v>
      </c>
      <c r="C63" s="25">
        <v>9</v>
      </c>
      <c r="D63" s="38">
        <v>1</v>
      </c>
      <c r="E63" s="99">
        <f t="shared" si="3"/>
        <v>8.64</v>
      </c>
      <c r="F63" s="99">
        <f t="shared" si="4"/>
        <v>2.34</v>
      </c>
      <c r="G63" s="100">
        <f t="shared" si="5"/>
        <v>6.3</v>
      </c>
      <c r="H63" s="99">
        <f t="shared" si="6"/>
        <v>6.3</v>
      </c>
      <c r="I63" s="100">
        <v>7.48</v>
      </c>
      <c r="J63" s="100">
        <f t="shared" si="7"/>
        <v>-1.18</v>
      </c>
      <c r="K63" s="100"/>
      <c r="L63" s="100">
        <f t="shared" si="8"/>
        <v>5.12</v>
      </c>
      <c r="M63" s="73"/>
    </row>
    <row r="64" ht="21.95" customHeight="1" spans="1:245">
      <c r="A64" s="92" t="s">
        <v>63</v>
      </c>
      <c r="B64" s="101">
        <v>442</v>
      </c>
      <c r="C64" s="26">
        <v>469</v>
      </c>
      <c r="D64" s="96">
        <v>0.3</v>
      </c>
      <c r="E64" s="102">
        <f t="shared" si="3"/>
        <v>135.07</v>
      </c>
      <c r="F64" s="102">
        <f t="shared" si="4"/>
        <v>93.88</v>
      </c>
      <c r="G64" s="103">
        <f t="shared" si="5"/>
        <v>41.19</v>
      </c>
      <c r="H64" s="102">
        <f t="shared" si="6"/>
        <v>41.19</v>
      </c>
      <c r="I64" s="103">
        <v>40.15</v>
      </c>
      <c r="J64" s="103">
        <f t="shared" si="7"/>
        <v>1.04</v>
      </c>
      <c r="K64" s="103"/>
      <c r="L64" s="103">
        <f t="shared" si="8"/>
        <v>42.23</v>
      </c>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c r="GH64" s="73"/>
      <c r="GI64" s="73"/>
      <c r="GJ64" s="73"/>
      <c r="GK64" s="73"/>
      <c r="GL64" s="73"/>
      <c r="GM64" s="73"/>
      <c r="GN64" s="73"/>
      <c r="GO64" s="73"/>
      <c r="GP64" s="73"/>
      <c r="GQ64" s="73"/>
      <c r="GR64" s="73"/>
      <c r="GS64" s="73"/>
      <c r="GT64" s="73"/>
      <c r="GU64" s="73"/>
      <c r="GV64" s="73"/>
      <c r="GW64" s="73"/>
      <c r="GX64" s="73"/>
      <c r="GY64" s="73"/>
      <c r="GZ64" s="73"/>
      <c r="HA64" s="73"/>
      <c r="HB64" s="73"/>
      <c r="HC64" s="73"/>
      <c r="HD64" s="73"/>
      <c r="HE64" s="73"/>
      <c r="HF64" s="73"/>
      <c r="HG64" s="73"/>
      <c r="HH64" s="73"/>
      <c r="HI64" s="73"/>
      <c r="HJ64" s="73"/>
      <c r="HK64" s="73"/>
      <c r="HL64" s="73"/>
      <c r="HM64" s="73"/>
      <c r="HN64" s="73"/>
      <c r="HO64" s="73"/>
      <c r="HP64" s="73"/>
      <c r="HQ64" s="73"/>
      <c r="HR64" s="73"/>
      <c r="HS64" s="73"/>
      <c r="HT64" s="73"/>
      <c r="HU64" s="73"/>
      <c r="HV64" s="73"/>
      <c r="HW64" s="73"/>
      <c r="HX64" s="73"/>
      <c r="HY64" s="73"/>
      <c r="HZ64" s="73"/>
      <c r="IA64" s="73"/>
      <c r="IB64" s="73"/>
      <c r="IC64" s="73"/>
      <c r="ID64" s="73"/>
      <c r="IE64" s="73"/>
      <c r="IF64" s="73"/>
      <c r="IG64" s="73"/>
      <c r="IH64" s="73"/>
      <c r="II64" s="73"/>
      <c r="IJ64" s="73"/>
      <c r="IK64" s="73"/>
    </row>
    <row r="65" ht="21.95" customHeight="1" spans="1:245">
      <c r="A65" s="92" t="s">
        <v>64</v>
      </c>
      <c r="B65" s="101">
        <v>603</v>
      </c>
      <c r="C65" s="26">
        <v>655</v>
      </c>
      <c r="D65" s="96">
        <v>0.3</v>
      </c>
      <c r="E65" s="102">
        <f t="shared" si="3"/>
        <v>188.64</v>
      </c>
      <c r="F65" s="102">
        <f t="shared" si="4"/>
        <v>128.08</v>
      </c>
      <c r="G65" s="103">
        <f t="shared" si="5"/>
        <v>60.56</v>
      </c>
      <c r="H65" s="102">
        <f t="shared" si="6"/>
        <v>60.56</v>
      </c>
      <c r="I65" s="103">
        <v>52.93</v>
      </c>
      <c r="J65" s="103">
        <f t="shared" si="7"/>
        <v>7.62999999999997</v>
      </c>
      <c r="K65" s="103"/>
      <c r="L65" s="103">
        <f t="shared" si="8"/>
        <v>68.1899999999999</v>
      </c>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row>
    <row r="66" ht="21.95" customHeight="1" spans="1:245">
      <c r="A66" s="92" t="s">
        <v>65</v>
      </c>
      <c r="B66" s="104">
        <f t="shared" ref="B66:L66" si="22">SUM(B67:B69)</f>
        <v>955</v>
      </c>
      <c r="C66" s="104">
        <f t="shared" si="22"/>
        <v>1027</v>
      </c>
      <c r="D66" s="110"/>
      <c r="E66" s="104">
        <f t="shared" si="22"/>
        <v>295.78</v>
      </c>
      <c r="F66" s="104">
        <f t="shared" si="22"/>
        <v>202.85</v>
      </c>
      <c r="G66" s="104">
        <f t="shared" si="22"/>
        <v>92.93</v>
      </c>
      <c r="H66" s="104">
        <f t="shared" si="22"/>
        <v>92.93</v>
      </c>
      <c r="I66" s="104">
        <f t="shared" si="22"/>
        <v>83.06</v>
      </c>
      <c r="J66" s="104">
        <f t="shared" si="22"/>
        <v>9.87000000000002</v>
      </c>
      <c r="K66" s="104">
        <f t="shared" si="22"/>
        <v>0</v>
      </c>
      <c r="L66" s="104">
        <f t="shared" si="22"/>
        <v>102.8</v>
      </c>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c r="GH66" s="73"/>
      <c r="GI66" s="73"/>
      <c r="GJ66" s="73"/>
      <c r="GK66" s="73"/>
      <c r="GL66" s="73"/>
      <c r="GM66" s="73"/>
      <c r="GN66" s="73"/>
      <c r="GO66" s="73"/>
      <c r="GP66" s="73"/>
      <c r="GQ66" s="73"/>
      <c r="GR66" s="73"/>
      <c r="GS66" s="73"/>
      <c r="GT66" s="73"/>
      <c r="GU66" s="73"/>
      <c r="GV66" s="73"/>
      <c r="GW66" s="73"/>
      <c r="GX66" s="73"/>
      <c r="GY66" s="73"/>
      <c r="GZ66" s="73"/>
      <c r="HA66" s="73"/>
      <c r="HB66" s="73"/>
      <c r="HC66" s="73"/>
      <c r="HD66" s="73"/>
      <c r="HE66" s="73"/>
      <c r="HF66" s="73"/>
      <c r="HG66" s="73"/>
      <c r="HH66" s="73"/>
      <c r="HI66" s="73"/>
      <c r="HJ66" s="73"/>
      <c r="HK66" s="73"/>
      <c r="HL66" s="73"/>
      <c r="HM66" s="73"/>
      <c r="HN66" s="73"/>
      <c r="HO66" s="73"/>
      <c r="HP66" s="73"/>
      <c r="HQ66" s="73"/>
      <c r="HR66" s="73"/>
      <c r="HS66" s="73"/>
      <c r="HT66" s="73"/>
      <c r="HU66" s="73"/>
      <c r="HV66" s="73"/>
      <c r="HW66" s="73"/>
      <c r="HX66" s="73"/>
      <c r="HY66" s="73"/>
      <c r="HZ66" s="73"/>
      <c r="IA66" s="73"/>
      <c r="IB66" s="73"/>
      <c r="IC66" s="73"/>
      <c r="ID66" s="73"/>
      <c r="IE66" s="73"/>
      <c r="IF66" s="73"/>
      <c r="IG66" s="73"/>
      <c r="IH66" s="73"/>
      <c r="II66" s="73"/>
      <c r="IJ66" s="73"/>
      <c r="IK66" s="73"/>
    </row>
    <row r="67" ht="21.95" customHeight="1" spans="1:13">
      <c r="A67" s="97" t="s">
        <v>66</v>
      </c>
      <c r="B67" s="98">
        <v>462</v>
      </c>
      <c r="C67" s="25">
        <v>486</v>
      </c>
      <c r="D67" s="38">
        <v>0.3</v>
      </c>
      <c r="E67" s="99">
        <f t="shared" si="3"/>
        <v>139.97</v>
      </c>
      <c r="F67" s="99">
        <f t="shared" si="4"/>
        <v>98.13</v>
      </c>
      <c r="G67" s="100">
        <f t="shared" si="5"/>
        <v>41.84</v>
      </c>
      <c r="H67" s="99">
        <f t="shared" si="6"/>
        <v>41.84</v>
      </c>
      <c r="I67" s="100">
        <v>39.35</v>
      </c>
      <c r="J67" s="100">
        <f t="shared" si="7"/>
        <v>2.49</v>
      </c>
      <c r="K67" s="100"/>
      <c r="L67" s="100">
        <f t="shared" si="8"/>
        <v>44.33</v>
      </c>
      <c r="M67" s="73"/>
    </row>
    <row r="68" ht="21.95" customHeight="1" spans="1:13">
      <c r="A68" s="97" t="s">
        <v>67</v>
      </c>
      <c r="B68" s="98">
        <v>107</v>
      </c>
      <c r="C68" s="25">
        <v>119</v>
      </c>
      <c r="D68" s="38">
        <v>0.3</v>
      </c>
      <c r="E68" s="99">
        <f t="shared" si="3"/>
        <v>34.27</v>
      </c>
      <c r="F68" s="99">
        <f t="shared" si="4"/>
        <v>22.73</v>
      </c>
      <c r="G68" s="100">
        <f t="shared" si="5"/>
        <v>11.54</v>
      </c>
      <c r="H68" s="99">
        <f t="shared" si="6"/>
        <v>11.54</v>
      </c>
      <c r="I68" s="100">
        <v>10.06</v>
      </c>
      <c r="J68" s="100">
        <f t="shared" si="7"/>
        <v>1.48</v>
      </c>
      <c r="K68" s="100"/>
      <c r="L68" s="100">
        <f t="shared" si="8"/>
        <v>13.02</v>
      </c>
      <c r="M68" s="73"/>
    </row>
    <row r="69" ht="21.95" customHeight="1" spans="1:13">
      <c r="A69" s="97" t="s">
        <v>68</v>
      </c>
      <c r="B69" s="98">
        <v>386</v>
      </c>
      <c r="C69" s="25">
        <v>422</v>
      </c>
      <c r="D69" s="38">
        <v>0.3</v>
      </c>
      <c r="E69" s="99">
        <f t="shared" si="3"/>
        <v>121.54</v>
      </c>
      <c r="F69" s="99">
        <f t="shared" si="4"/>
        <v>81.99</v>
      </c>
      <c r="G69" s="100">
        <f t="shared" si="5"/>
        <v>39.55</v>
      </c>
      <c r="H69" s="99">
        <f t="shared" si="6"/>
        <v>39.55</v>
      </c>
      <c r="I69" s="100">
        <v>33.65</v>
      </c>
      <c r="J69" s="100">
        <f t="shared" si="7"/>
        <v>5.90000000000001</v>
      </c>
      <c r="K69" s="100"/>
      <c r="L69" s="100">
        <f t="shared" si="8"/>
        <v>45.45</v>
      </c>
      <c r="M69" s="73"/>
    </row>
    <row r="70" ht="21.95" customHeight="1" spans="1:245">
      <c r="A70" s="92" t="s">
        <v>69</v>
      </c>
      <c r="B70" s="104">
        <f t="shared" ref="B70:L70" si="23">SUM(B71:B75)-B71</f>
        <v>159</v>
      </c>
      <c r="C70" s="104">
        <f t="shared" si="23"/>
        <v>159</v>
      </c>
      <c r="D70" s="110"/>
      <c r="E70" s="104">
        <f t="shared" si="23"/>
        <v>129.75</v>
      </c>
      <c r="F70" s="104">
        <f t="shared" si="23"/>
        <v>33.77</v>
      </c>
      <c r="G70" s="104">
        <f t="shared" si="23"/>
        <v>95.98</v>
      </c>
      <c r="H70" s="104">
        <f t="shared" si="23"/>
        <v>95.98</v>
      </c>
      <c r="I70" s="104">
        <f t="shared" si="23"/>
        <v>99.05</v>
      </c>
      <c r="J70" s="104">
        <f t="shared" si="23"/>
        <v>-3.07000000000001</v>
      </c>
      <c r="K70" s="104">
        <f t="shared" si="23"/>
        <v>0</v>
      </c>
      <c r="L70" s="104">
        <f t="shared" si="23"/>
        <v>92.91</v>
      </c>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row>
    <row r="71" ht="21.95" customHeight="1" spans="1:13">
      <c r="A71" s="97" t="s">
        <v>70</v>
      </c>
      <c r="B71" s="98">
        <f t="shared" ref="B71:L71" si="24">B72+B73</f>
        <v>11</v>
      </c>
      <c r="C71" s="98">
        <f t="shared" si="24"/>
        <v>13</v>
      </c>
      <c r="D71" s="38"/>
      <c r="E71" s="98">
        <f t="shared" si="24"/>
        <v>10.61</v>
      </c>
      <c r="F71" s="98">
        <f t="shared" si="24"/>
        <v>2.33</v>
      </c>
      <c r="G71" s="98">
        <f t="shared" si="24"/>
        <v>8.28</v>
      </c>
      <c r="H71" s="98">
        <f t="shared" si="24"/>
        <v>8.28</v>
      </c>
      <c r="I71" s="98">
        <f t="shared" si="24"/>
        <v>6.47</v>
      </c>
      <c r="J71" s="98">
        <f t="shared" si="24"/>
        <v>1.81</v>
      </c>
      <c r="K71" s="98">
        <f t="shared" si="24"/>
        <v>0</v>
      </c>
      <c r="L71" s="98">
        <f t="shared" si="24"/>
        <v>10.09</v>
      </c>
      <c r="M71" s="73"/>
    </row>
    <row r="72" ht="21.95" customHeight="1" spans="1:13">
      <c r="A72" s="113" t="s">
        <v>71</v>
      </c>
      <c r="B72" s="98">
        <v>9</v>
      </c>
      <c r="C72" s="29">
        <v>11</v>
      </c>
      <c r="D72" s="41">
        <v>0.85</v>
      </c>
      <c r="E72" s="99">
        <f t="shared" si="3"/>
        <v>8.98</v>
      </c>
      <c r="F72" s="99">
        <f t="shared" si="4"/>
        <v>1.91</v>
      </c>
      <c r="G72" s="100">
        <f t="shared" si="5"/>
        <v>7.07</v>
      </c>
      <c r="H72" s="99">
        <f t="shared" si="6"/>
        <v>7.07</v>
      </c>
      <c r="I72" s="100">
        <v>5.26</v>
      </c>
      <c r="J72" s="100">
        <f t="shared" si="7"/>
        <v>1.81</v>
      </c>
      <c r="K72" s="100"/>
      <c r="L72" s="100">
        <f t="shared" si="8"/>
        <v>8.88</v>
      </c>
      <c r="M72" s="73"/>
    </row>
    <row r="73" ht="21.95" customHeight="1" spans="1:13">
      <c r="A73" s="113" t="s">
        <v>72</v>
      </c>
      <c r="B73" s="98">
        <v>2</v>
      </c>
      <c r="C73" s="29">
        <v>2</v>
      </c>
      <c r="D73" s="41">
        <v>0.85</v>
      </c>
      <c r="E73" s="99">
        <f t="shared" si="3"/>
        <v>1.63</v>
      </c>
      <c r="F73" s="99">
        <f t="shared" si="4"/>
        <v>0.42</v>
      </c>
      <c r="G73" s="100">
        <f t="shared" si="5"/>
        <v>1.21</v>
      </c>
      <c r="H73" s="99">
        <f t="shared" si="6"/>
        <v>1.21</v>
      </c>
      <c r="I73" s="100">
        <v>1.21</v>
      </c>
      <c r="J73" s="100">
        <f t="shared" si="7"/>
        <v>0</v>
      </c>
      <c r="K73" s="100"/>
      <c r="L73" s="100">
        <f t="shared" si="8"/>
        <v>1.21</v>
      </c>
      <c r="M73" s="73"/>
    </row>
    <row r="74" ht="21.95" customHeight="1" spans="1:13">
      <c r="A74" s="97" t="s">
        <v>73</v>
      </c>
      <c r="B74" s="98">
        <v>125</v>
      </c>
      <c r="C74" s="25">
        <v>121</v>
      </c>
      <c r="D74" s="38">
        <v>0.85</v>
      </c>
      <c r="E74" s="99">
        <f t="shared" si="3"/>
        <v>98.74</v>
      </c>
      <c r="F74" s="99">
        <f t="shared" si="4"/>
        <v>26.55</v>
      </c>
      <c r="G74" s="100">
        <f t="shared" si="5"/>
        <v>72.19</v>
      </c>
      <c r="H74" s="99">
        <f t="shared" si="6"/>
        <v>72.19</v>
      </c>
      <c r="I74" s="100">
        <v>78.03</v>
      </c>
      <c r="J74" s="100">
        <f t="shared" si="7"/>
        <v>-5.84</v>
      </c>
      <c r="K74" s="100"/>
      <c r="L74" s="100">
        <f t="shared" ref="L74:L137" si="25">G74+J74+K74</f>
        <v>66.35</v>
      </c>
      <c r="M74" s="73"/>
    </row>
    <row r="75" ht="21.95" customHeight="1" spans="1:13">
      <c r="A75" s="97" t="s">
        <v>74</v>
      </c>
      <c r="B75" s="98">
        <v>23</v>
      </c>
      <c r="C75" s="25">
        <v>25</v>
      </c>
      <c r="D75" s="38">
        <v>0.85</v>
      </c>
      <c r="E75" s="99">
        <f t="shared" si="3"/>
        <v>20.4</v>
      </c>
      <c r="F75" s="99">
        <f t="shared" si="4"/>
        <v>4.89</v>
      </c>
      <c r="G75" s="100">
        <f t="shared" si="5"/>
        <v>15.51</v>
      </c>
      <c r="H75" s="99">
        <f t="shared" si="6"/>
        <v>15.51</v>
      </c>
      <c r="I75" s="100">
        <v>14.55</v>
      </c>
      <c r="J75" s="100">
        <f t="shared" si="7"/>
        <v>0.959999999999997</v>
      </c>
      <c r="K75" s="100"/>
      <c r="L75" s="100">
        <f t="shared" si="25"/>
        <v>16.47</v>
      </c>
      <c r="M75" s="73"/>
    </row>
    <row r="76" ht="21.95" customHeight="1" spans="1:245">
      <c r="A76" s="92" t="s">
        <v>75</v>
      </c>
      <c r="B76" s="95">
        <f t="shared" ref="B76:F76" si="26">SUM(B77:B83)-B77</f>
        <v>530</v>
      </c>
      <c r="C76" s="95">
        <f t="shared" si="26"/>
        <v>556</v>
      </c>
      <c r="D76" s="110"/>
      <c r="E76" s="95">
        <f t="shared" ref="E76:L76" si="27">SUM(E77:E83)-E77</f>
        <v>453.69</v>
      </c>
      <c r="F76" s="95">
        <f t="shared" si="27"/>
        <v>112.57</v>
      </c>
      <c r="G76" s="95">
        <f t="shared" si="27"/>
        <v>341.12</v>
      </c>
      <c r="H76" s="95">
        <f t="shared" si="27"/>
        <v>341.12</v>
      </c>
      <c r="I76" s="95">
        <f t="shared" si="27"/>
        <v>308.38</v>
      </c>
      <c r="J76" s="95">
        <f t="shared" si="27"/>
        <v>32.74</v>
      </c>
      <c r="K76" s="95">
        <f t="shared" si="27"/>
        <v>0</v>
      </c>
      <c r="L76" s="95">
        <f t="shared" si="27"/>
        <v>373.86</v>
      </c>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c r="HK76" s="73"/>
      <c r="HL76" s="73"/>
      <c r="HM76" s="73"/>
      <c r="HN76" s="73"/>
      <c r="HO76" s="73"/>
      <c r="HP76" s="73"/>
      <c r="HQ76" s="73"/>
      <c r="HR76" s="73"/>
      <c r="HS76" s="73"/>
      <c r="HT76" s="73"/>
      <c r="HU76" s="73"/>
      <c r="HV76" s="73"/>
      <c r="HW76" s="73"/>
      <c r="HX76" s="73"/>
      <c r="HY76" s="73"/>
      <c r="HZ76" s="73"/>
      <c r="IA76" s="73"/>
      <c r="IB76" s="73"/>
      <c r="IC76" s="73"/>
      <c r="ID76" s="73"/>
      <c r="IE76" s="73"/>
      <c r="IF76" s="73"/>
      <c r="IG76" s="73"/>
      <c r="IH76" s="73"/>
      <c r="II76" s="73"/>
      <c r="IJ76" s="73"/>
      <c r="IK76" s="73"/>
    </row>
    <row r="77" ht="21.95" customHeight="1" spans="1:13">
      <c r="A77" s="97" t="s">
        <v>76</v>
      </c>
      <c r="B77" s="98">
        <f t="shared" ref="B77:L77" si="28">B78+B79</f>
        <v>35</v>
      </c>
      <c r="C77" s="98">
        <f t="shared" si="28"/>
        <v>40</v>
      </c>
      <c r="D77" s="38"/>
      <c r="E77" s="98">
        <f t="shared" si="28"/>
        <v>32.64</v>
      </c>
      <c r="F77" s="98">
        <f t="shared" si="28"/>
        <v>7.43</v>
      </c>
      <c r="G77" s="98">
        <f t="shared" si="28"/>
        <v>25.21</v>
      </c>
      <c r="H77" s="98">
        <f t="shared" si="28"/>
        <v>25.21</v>
      </c>
      <c r="I77" s="98">
        <f t="shared" si="28"/>
        <v>19.33</v>
      </c>
      <c r="J77" s="98">
        <f t="shared" si="28"/>
        <v>5.88</v>
      </c>
      <c r="K77" s="98">
        <f t="shared" si="28"/>
        <v>0</v>
      </c>
      <c r="L77" s="98">
        <f t="shared" si="28"/>
        <v>31.09</v>
      </c>
      <c r="M77" s="73"/>
    </row>
    <row r="78" ht="28" customHeight="1" spans="1:13">
      <c r="A78" s="113" t="s">
        <v>77</v>
      </c>
      <c r="B78" s="107">
        <v>29</v>
      </c>
      <c r="C78" s="29">
        <v>35</v>
      </c>
      <c r="D78" s="41">
        <v>0.85</v>
      </c>
      <c r="E78" s="99">
        <f t="shared" ref="E78:E83" si="29">ROUND(C78*800*12*D78/10000,2)</f>
        <v>28.56</v>
      </c>
      <c r="F78" s="99">
        <f t="shared" ref="F78:F83" si="30">ROUND(B78*0.3*590*12/10000,2)</f>
        <v>6.16</v>
      </c>
      <c r="G78" s="100">
        <f t="shared" ref="G78:G83" si="31">E78-F78</f>
        <v>22.4</v>
      </c>
      <c r="H78" s="99">
        <f t="shared" ref="H78:H83" si="32">G78</f>
        <v>22.4</v>
      </c>
      <c r="I78" s="100">
        <v>15.7</v>
      </c>
      <c r="J78" s="100">
        <f t="shared" ref="J78:J83" si="33">H78-I78</f>
        <v>6.7</v>
      </c>
      <c r="K78" s="100"/>
      <c r="L78" s="100">
        <f t="shared" si="25"/>
        <v>29.1</v>
      </c>
      <c r="M78" s="73"/>
    </row>
    <row r="79" ht="27" customHeight="1" spans="1:13">
      <c r="A79" s="113" t="s">
        <v>78</v>
      </c>
      <c r="B79" s="107">
        <v>6</v>
      </c>
      <c r="C79" s="29">
        <v>5</v>
      </c>
      <c r="D79" s="41">
        <v>0.85</v>
      </c>
      <c r="E79" s="99">
        <f t="shared" si="29"/>
        <v>4.08</v>
      </c>
      <c r="F79" s="99">
        <f t="shared" si="30"/>
        <v>1.27</v>
      </c>
      <c r="G79" s="100">
        <f t="shared" si="31"/>
        <v>2.81</v>
      </c>
      <c r="H79" s="99">
        <f t="shared" si="32"/>
        <v>2.81</v>
      </c>
      <c r="I79" s="100">
        <v>3.63</v>
      </c>
      <c r="J79" s="100">
        <f t="shared" si="33"/>
        <v>-0.82</v>
      </c>
      <c r="K79" s="100"/>
      <c r="L79" s="100">
        <f t="shared" si="25"/>
        <v>1.99</v>
      </c>
      <c r="M79" s="73"/>
    </row>
    <row r="80" ht="21.95" customHeight="1" spans="1:13">
      <c r="A80" s="97" t="s">
        <v>79</v>
      </c>
      <c r="B80" s="98">
        <v>183</v>
      </c>
      <c r="C80" s="25">
        <v>183</v>
      </c>
      <c r="D80" s="38">
        <v>0.85</v>
      </c>
      <c r="E80" s="99">
        <f t="shared" si="29"/>
        <v>149.33</v>
      </c>
      <c r="F80" s="99">
        <f t="shared" si="30"/>
        <v>38.87</v>
      </c>
      <c r="G80" s="100">
        <f t="shared" si="31"/>
        <v>110.46</v>
      </c>
      <c r="H80" s="99">
        <f t="shared" si="32"/>
        <v>110.46</v>
      </c>
      <c r="I80" s="100">
        <v>103.82</v>
      </c>
      <c r="J80" s="100">
        <f t="shared" si="33"/>
        <v>6.64000000000001</v>
      </c>
      <c r="K80" s="100"/>
      <c r="L80" s="100">
        <f t="shared" si="25"/>
        <v>117.1</v>
      </c>
      <c r="M80" s="73"/>
    </row>
    <row r="81" ht="21.95" customHeight="1" spans="1:13">
      <c r="A81" s="97" t="s">
        <v>80</v>
      </c>
      <c r="B81" s="98">
        <v>266</v>
      </c>
      <c r="C81" s="25">
        <v>284</v>
      </c>
      <c r="D81" s="38">
        <v>0.85</v>
      </c>
      <c r="E81" s="99">
        <f t="shared" si="29"/>
        <v>231.74</v>
      </c>
      <c r="F81" s="99">
        <f t="shared" si="30"/>
        <v>56.5</v>
      </c>
      <c r="G81" s="100">
        <f t="shared" si="31"/>
        <v>175.24</v>
      </c>
      <c r="H81" s="99">
        <f t="shared" si="32"/>
        <v>175.24</v>
      </c>
      <c r="I81" s="100">
        <v>155.4</v>
      </c>
      <c r="J81" s="100">
        <f t="shared" si="33"/>
        <v>19.84</v>
      </c>
      <c r="K81" s="100"/>
      <c r="L81" s="100">
        <f t="shared" si="25"/>
        <v>195.08</v>
      </c>
      <c r="M81" s="73"/>
    </row>
    <row r="82" ht="21.95" customHeight="1" spans="1:13">
      <c r="A82" s="97" t="s">
        <v>81</v>
      </c>
      <c r="B82" s="98">
        <v>29</v>
      </c>
      <c r="C82" s="25">
        <v>32</v>
      </c>
      <c r="D82" s="38">
        <v>0.85</v>
      </c>
      <c r="E82" s="99">
        <f t="shared" si="29"/>
        <v>26.11</v>
      </c>
      <c r="F82" s="99">
        <f t="shared" si="30"/>
        <v>6.16</v>
      </c>
      <c r="G82" s="100">
        <f t="shared" si="31"/>
        <v>19.95</v>
      </c>
      <c r="H82" s="99">
        <f t="shared" si="32"/>
        <v>19.95</v>
      </c>
      <c r="I82" s="100">
        <v>19.57</v>
      </c>
      <c r="J82" s="100">
        <f t="shared" si="33"/>
        <v>0.379999999999999</v>
      </c>
      <c r="K82" s="100"/>
      <c r="L82" s="100">
        <f t="shared" si="25"/>
        <v>20.33</v>
      </c>
      <c r="M82" s="73"/>
    </row>
    <row r="83" ht="21.95" customHeight="1" spans="1:13">
      <c r="A83" s="97" t="s">
        <v>82</v>
      </c>
      <c r="B83" s="98">
        <v>17</v>
      </c>
      <c r="C83" s="25">
        <v>17</v>
      </c>
      <c r="D83" s="38">
        <v>0.85</v>
      </c>
      <c r="E83" s="99">
        <f t="shared" si="29"/>
        <v>13.87</v>
      </c>
      <c r="F83" s="99">
        <f t="shared" si="30"/>
        <v>3.61</v>
      </c>
      <c r="G83" s="100">
        <f t="shared" si="31"/>
        <v>10.26</v>
      </c>
      <c r="H83" s="99">
        <f t="shared" si="32"/>
        <v>10.26</v>
      </c>
      <c r="I83" s="100">
        <v>10.26</v>
      </c>
      <c r="J83" s="100">
        <f t="shared" si="33"/>
        <v>0</v>
      </c>
      <c r="K83" s="100"/>
      <c r="L83" s="100">
        <f t="shared" si="25"/>
        <v>10.26</v>
      </c>
      <c r="M83" s="73"/>
    </row>
    <row r="84" ht="21.95" customHeight="1" spans="1:245">
      <c r="A84" s="92" t="s">
        <v>83</v>
      </c>
      <c r="B84" s="104">
        <f t="shared" ref="B84:L84" si="34">SUM(B85:B89)-B85</f>
        <v>211</v>
      </c>
      <c r="C84" s="104">
        <f t="shared" si="34"/>
        <v>214</v>
      </c>
      <c r="D84" s="110"/>
      <c r="E84" s="104">
        <f t="shared" si="34"/>
        <v>174.62</v>
      </c>
      <c r="F84" s="104">
        <f t="shared" si="34"/>
        <v>44.82</v>
      </c>
      <c r="G84" s="104">
        <f t="shared" si="34"/>
        <v>129.8</v>
      </c>
      <c r="H84" s="104">
        <f t="shared" si="34"/>
        <v>129.8</v>
      </c>
      <c r="I84" s="104">
        <f t="shared" si="34"/>
        <v>124.09</v>
      </c>
      <c r="J84" s="104">
        <f t="shared" si="34"/>
        <v>5.70999999999999</v>
      </c>
      <c r="K84" s="104">
        <f t="shared" si="34"/>
        <v>0</v>
      </c>
      <c r="L84" s="104">
        <f t="shared" si="34"/>
        <v>135.51</v>
      </c>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c r="EN84" s="73"/>
      <c r="EO84" s="73"/>
      <c r="EP84" s="73"/>
      <c r="EQ84" s="73"/>
      <c r="ER84" s="73"/>
      <c r="ES84" s="73"/>
      <c r="ET84" s="73"/>
      <c r="EU84" s="73"/>
      <c r="EV84" s="73"/>
      <c r="EW84" s="73"/>
      <c r="EX84" s="73"/>
      <c r="EY84" s="73"/>
      <c r="EZ84" s="73"/>
      <c r="FA84" s="73"/>
      <c r="FB84" s="73"/>
      <c r="FC84" s="73"/>
      <c r="FD84" s="73"/>
      <c r="FE84" s="73"/>
      <c r="FF84" s="73"/>
      <c r="FG84" s="73"/>
      <c r="FH84" s="73"/>
      <c r="FI84" s="73"/>
      <c r="FJ84" s="73"/>
      <c r="FK84" s="73"/>
      <c r="FL84" s="73"/>
      <c r="FM84" s="73"/>
      <c r="FN84" s="73"/>
      <c r="FO84" s="73"/>
      <c r="FP84" s="73"/>
      <c r="FQ84" s="73"/>
      <c r="FR84" s="73"/>
      <c r="FS84" s="73"/>
      <c r="FT84" s="73"/>
      <c r="FU84" s="73"/>
      <c r="FV84" s="73"/>
      <c r="FW84" s="73"/>
      <c r="FX84" s="73"/>
      <c r="FY84" s="73"/>
      <c r="FZ84" s="73"/>
      <c r="GA84" s="73"/>
      <c r="GB84" s="73"/>
      <c r="GC84" s="73"/>
      <c r="GD84" s="73"/>
      <c r="GE84" s="73"/>
      <c r="GF84" s="73"/>
      <c r="GG84" s="73"/>
      <c r="GH84" s="73"/>
      <c r="GI84" s="73"/>
      <c r="GJ84" s="73"/>
      <c r="GK84" s="73"/>
      <c r="GL84" s="73"/>
      <c r="GM84" s="73"/>
      <c r="GN84" s="73"/>
      <c r="GO84" s="73"/>
      <c r="GP84" s="73"/>
      <c r="GQ84" s="73"/>
      <c r="GR84" s="73"/>
      <c r="GS84" s="73"/>
      <c r="GT84" s="73"/>
      <c r="GU84" s="73"/>
      <c r="GV84" s="73"/>
      <c r="GW84" s="73"/>
      <c r="GX84" s="73"/>
      <c r="GY84" s="73"/>
      <c r="GZ84" s="73"/>
      <c r="HA84" s="73"/>
      <c r="HB84" s="73"/>
      <c r="HC84" s="73"/>
      <c r="HD84" s="73"/>
      <c r="HE84" s="73"/>
      <c r="HF84" s="73"/>
      <c r="HG84" s="73"/>
      <c r="HH84" s="73"/>
      <c r="HI84" s="73"/>
      <c r="HJ84" s="73"/>
      <c r="HK84" s="73"/>
      <c r="HL84" s="73"/>
      <c r="HM84" s="73"/>
      <c r="HN84" s="73"/>
      <c r="HO84" s="73"/>
      <c r="HP84" s="73"/>
      <c r="HQ84" s="73"/>
      <c r="HR84" s="73"/>
      <c r="HS84" s="73"/>
      <c r="HT84" s="73"/>
      <c r="HU84" s="73"/>
      <c r="HV84" s="73"/>
      <c r="HW84" s="73"/>
      <c r="HX84" s="73"/>
      <c r="HY84" s="73"/>
      <c r="HZ84" s="73"/>
      <c r="IA84" s="73"/>
      <c r="IB84" s="73"/>
      <c r="IC84" s="73"/>
      <c r="ID84" s="73"/>
      <c r="IE84" s="73"/>
      <c r="IF84" s="73"/>
      <c r="IG84" s="73"/>
      <c r="IH84" s="73"/>
      <c r="II84" s="73"/>
      <c r="IJ84" s="73"/>
      <c r="IK84" s="73"/>
    </row>
    <row r="85" ht="21.95" customHeight="1" spans="1:245">
      <c r="A85" s="97" t="s">
        <v>84</v>
      </c>
      <c r="B85" s="98">
        <f t="shared" ref="B85:L85" si="35">B86+B87</f>
        <v>0</v>
      </c>
      <c r="C85" s="98">
        <f t="shared" si="35"/>
        <v>0</v>
      </c>
      <c r="D85" s="121"/>
      <c r="E85" s="98">
        <f t="shared" si="35"/>
        <v>0</v>
      </c>
      <c r="F85" s="98">
        <f t="shared" si="35"/>
        <v>0</v>
      </c>
      <c r="G85" s="98">
        <f t="shared" si="35"/>
        <v>0</v>
      </c>
      <c r="H85" s="98">
        <f t="shared" si="35"/>
        <v>0</v>
      </c>
      <c r="I85" s="98">
        <f t="shared" si="35"/>
        <v>0</v>
      </c>
      <c r="J85" s="98">
        <f t="shared" si="35"/>
        <v>0</v>
      </c>
      <c r="K85" s="98">
        <f t="shared" si="35"/>
        <v>0</v>
      </c>
      <c r="L85" s="98">
        <f t="shared" si="35"/>
        <v>0</v>
      </c>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c r="EN85" s="73"/>
      <c r="EO85" s="73"/>
      <c r="EP85" s="73"/>
      <c r="EQ85" s="73"/>
      <c r="ER85" s="73"/>
      <c r="ES85" s="73"/>
      <c r="ET85" s="73"/>
      <c r="EU85" s="73"/>
      <c r="EV85" s="73"/>
      <c r="EW85" s="73"/>
      <c r="EX85" s="73"/>
      <c r="EY85" s="73"/>
      <c r="EZ85" s="73"/>
      <c r="FA85" s="73"/>
      <c r="FB85" s="73"/>
      <c r="FC85" s="73"/>
      <c r="FD85" s="73"/>
      <c r="FE85" s="73"/>
      <c r="FF85" s="73"/>
      <c r="FG85" s="73"/>
      <c r="FH85" s="73"/>
      <c r="FI85" s="73"/>
      <c r="FJ85" s="73"/>
      <c r="FK85" s="73"/>
      <c r="FL85" s="73"/>
      <c r="FM85" s="73"/>
      <c r="FN85" s="73"/>
      <c r="FO85" s="73"/>
      <c r="FP85" s="73"/>
      <c r="FQ85" s="73"/>
      <c r="FR85" s="73"/>
      <c r="FS85" s="73"/>
      <c r="FT85" s="73"/>
      <c r="FU85" s="73"/>
      <c r="FV85" s="73"/>
      <c r="FW85" s="73"/>
      <c r="FX85" s="73"/>
      <c r="FY85" s="73"/>
      <c r="FZ85" s="73"/>
      <c r="GA85" s="73"/>
      <c r="GB85" s="73"/>
      <c r="GC85" s="73"/>
      <c r="GD85" s="73"/>
      <c r="GE85" s="73"/>
      <c r="GF85" s="73"/>
      <c r="GG85" s="73"/>
      <c r="GH85" s="73"/>
      <c r="GI85" s="73"/>
      <c r="GJ85" s="73"/>
      <c r="GK85" s="73"/>
      <c r="GL85" s="73"/>
      <c r="GM85" s="73"/>
      <c r="GN85" s="73"/>
      <c r="GO85" s="73"/>
      <c r="GP85" s="73"/>
      <c r="GQ85" s="73"/>
      <c r="GR85" s="73"/>
      <c r="GS85" s="73"/>
      <c r="GT85" s="73"/>
      <c r="GU85" s="73"/>
      <c r="GV85" s="73"/>
      <c r="GW85" s="73"/>
      <c r="GX85" s="73"/>
      <c r="GY85" s="73"/>
      <c r="GZ85" s="73"/>
      <c r="HA85" s="73"/>
      <c r="HB85" s="73"/>
      <c r="HC85" s="73"/>
      <c r="HD85" s="73"/>
      <c r="HE85" s="73"/>
      <c r="HF85" s="73"/>
      <c r="HG85" s="73"/>
      <c r="HH85" s="73"/>
      <c r="HI85" s="73"/>
      <c r="HJ85" s="73"/>
      <c r="HK85" s="73"/>
      <c r="HL85" s="73"/>
      <c r="HM85" s="73"/>
      <c r="HN85" s="73"/>
      <c r="HO85" s="73"/>
      <c r="HP85" s="73"/>
      <c r="HQ85" s="73"/>
      <c r="HR85" s="73"/>
      <c r="HS85" s="73"/>
      <c r="HT85" s="73"/>
      <c r="HU85" s="73"/>
      <c r="HV85" s="73"/>
      <c r="HW85" s="73"/>
      <c r="HX85" s="73"/>
      <c r="HY85" s="73"/>
      <c r="HZ85" s="73"/>
      <c r="IA85" s="73"/>
      <c r="IB85" s="73"/>
      <c r="IC85" s="73"/>
      <c r="ID85" s="73"/>
      <c r="IE85" s="73"/>
      <c r="IF85" s="73"/>
      <c r="IG85" s="73"/>
      <c r="IH85" s="73"/>
      <c r="II85" s="73"/>
      <c r="IJ85" s="73"/>
      <c r="IK85" s="73"/>
    </row>
    <row r="86" ht="21.95" customHeight="1" spans="1:245">
      <c r="A86" s="113" t="s">
        <v>85</v>
      </c>
      <c r="B86" s="107">
        <v>0</v>
      </c>
      <c r="C86" s="29">
        <v>0</v>
      </c>
      <c r="D86" s="122">
        <v>0.85</v>
      </c>
      <c r="E86" s="99">
        <f>ROUND(C86*800*12*D86/10000,2)</f>
        <v>0</v>
      </c>
      <c r="F86" s="99">
        <f>ROUND(B86*0.3*590*12/10000,2)</f>
        <v>0</v>
      </c>
      <c r="G86" s="100">
        <f>E86-F86</f>
        <v>0</v>
      </c>
      <c r="H86" s="99">
        <f>G86</f>
        <v>0</v>
      </c>
      <c r="I86" s="100">
        <v>0</v>
      </c>
      <c r="J86" s="100">
        <f>H86-I86</f>
        <v>0</v>
      </c>
      <c r="K86" s="100"/>
      <c r="L86" s="100">
        <f t="shared" si="25"/>
        <v>0</v>
      </c>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c r="EN86" s="73"/>
      <c r="EO86" s="73"/>
      <c r="EP86" s="73"/>
      <c r="EQ86" s="73"/>
      <c r="ER86" s="73"/>
      <c r="ES86" s="73"/>
      <c r="ET86" s="73"/>
      <c r="EU86" s="73"/>
      <c r="EV86" s="73"/>
      <c r="EW86" s="73"/>
      <c r="EX86" s="73"/>
      <c r="EY86" s="73"/>
      <c r="EZ86" s="73"/>
      <c r="FA86" s="73"/>
      <c r="FB86" s="73"/>
      <c r="FC86" s="73"/>
      <c r="FD86" s="73"/>
      <c r="FE86" s="73"/>
      <c r="FF86" s="73"/>
      <c r="FG86" s="73"/>
      <c r="FH86" s="73"/>
      <c r="FI86" s="73"/>
      <c r="FJ86" s="73"/>
      <c r="FK86" s="73"/>
      <c r="FL86" s="73"/>
      <c r="FM86" s="73"/>
      <c r="FN86" s="73"/>
      <c r="FO86" s="73"/>
      <c r="FP86" s="73"/>
      <c r="FQ86" s="73"/>
      <c r="FR86" s="73"/>
      <c r="FS86" s="73"/>
      <c r="FT86" s="73"/>
      <c r="FU86" s="73"/>
      <c r="FV86" s="73"/>
      <c r="FW86" s="73"/>
      <c r="FX86" s="73"/>
      <c r="FY86" s="73"/>
      <c r="FZ86" s="73"/>
      <c r="GA86" s="73"/>
      <c r="GB86" s="73"/>
      <c r="GC86" s="73"/>
      <c r="GD86" s="73"/>
      <c r="GE86" s="73"/>
      <c r="GF86" s="73"/>
      <c r="GG86" s="73"/>
      <c r="GH86" s="73"/>
      <c r="GI86" s="73"/>
      <c r="GJ86" s="73"/>
      <c r="GK86" s="73"/>
      <c r="GL86" s="73"/>
      <c r="GM86" s="73"/>
      <c r="GN86" s="73"/>
      <c r="GO86" s="73"/>
      <c r="GP86" s="73"/>
      <c r="GQ86" s="73"/>
      <c r="GR86" s="73"/>
      <c r="GS86" s="73"/>
      <c r="GT86" s="73"/>
      <c r="GU86" s="73"/>
      <c r="GV86" s="73"/>
      <c r="GW86" s="73"/>
      <c r="GX86" s="73"/>
      <c r="GY86" s="73"/>
      <c r="GZ86" s="73"/>
      <c r="HA86" s="73"/>
      <c r="HB86" s="73"/>
      <c r="HC86" s="73"/>
      <c r="HD86" s="73"/>
      <c r="HE86" s="73"/>
      <c r="HF86" s="73"/>
      <c r="HG86" s="73"/>
      <c r="HH86" s="73"/>
      <c r="HI86" s="73"/>
      <c r="HJ86" s="73"/>
      <c r="HK86" s="73"/>
      <c r="HL86" s="73"/>
      <c r="HM86" s="73"/>
      <c r="HN86" s="73"/>
      <c r="HO86" s="73"/>
      <c r="HP86" s="73"/>
      <c r="HQ86" s="73"/>
      <c r="HR86" s="73"/>
      <c r="HS86" s="73"/>
      <c r="HT86" s="73"/>
      <c r="HU86" s="73"/>
      <c r="HV86" s="73"/>
      <c r="HW86" s="73"/>
      <c r="HX86" s="73"/>
      <c r="HY86" s="73"/>
      <c r="HZ86" s="73"/>
      <c r="IA86" s="73"/>
      <c r="IB86" s="73"/>
      <c r="IC86" s="73"/>
      <c r="ID86" s="73"/>
      <c r="IE86" s="73"/>
      <c r="IF86" s="73"/>
      <c r="IG86" s="73"/>
      <c r="IH86" s="73"/>
      <c r="II86" s="73"/>
      <c r="IJ86" s="73"/>
      <c r="IK86" s="73"/>
    </row>
    <row r="87" ht="21.95" customHeight="1" spans="1:245">
      <c r="A87" s="113" t="s">
        <v>86</v>
      </c>
      <c r="B87" s="107">
        <v>0</v>
      </c>
      <c r="C87" s="29">
        <v>0</v>
      </c>
      <c r="D87" s="122">
        <v>0.85</v>
      </c>
      <c r="E87" s="99">
        <f>ROUND(C87*800*12*D87/10000,2)</f>
        <v>0</v>
      </c>
      <c r="F87" s="99">
        <f>ROUND(B87*0.3*590*12/10000,2)</f>
        <v>0</v>
      </c>
      <c r="G87" s="100">
        <f>E87-F87</f>
        <v>0</v>
      </c>
      <c r="H87" s="99">
        <f>G87</f>
        <v>0</v>
      </c>
      <c r="I87" s="100">
        <v>0</v>
      </c>
      <c r="J87" s="100">
        <f>H87-I87</f>
        <v>0</v>
      </c>
      <c r="K87" s="100"/>
      <c r="L87" s="100">
        <f t="shared" si="25"/>
        <v>0</v>
      </c>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c r="EN87" s="73"/>
      <c r="EO87" s="73"/>
      <c r="EP87" s="73"/>
      <c r="EQ87" s="73"/>
      <c r="ER87" s="73"/>
      <c r="ES87" s="73"/>
      <c r="ET87" s="73"/>
      <c r="EU87" s="73"/>
      <c r="EV87" s="73"/>
      <c r="EW87" s="73"/>
      <c r="EX87" s="73"/>
      <c r="EY87" s="73"/>
      <c r="EZ87" s="73"/>
      <c r="FA87" s="73"/>
      <c r="FB87" s="73"/>
      <c r="FC87" s="73"/>
      <c r="FD87" s="73"/>
      <c r="FE87" s="73"/>
      <c r="FF87" s="73"/>
      <c r="FG87" s="73"/>
      <c r="FH87" s="73"/>
      <c r="FI87" s="73"/>
      <c r="FJ87" s="73"/>
      <c r="FK87" s="73"/>
      <c r="FL87" s="73"/>
      <c r="FM87" s="73"/>
      <c r="FN87" s="73"/>
      <c r="FO87" s="73"/>
      <c r="FP87" s="73"/>
      <c r="FQ87" s="73"/>
      <c r="FR87" s="73"/>
      <c r="FS87" s="73"/>
      <c r="FT87" s="73"/>
      <c r="FU87" s="73"/>
      <c r="FV87" s="73"/>
      <c r="FW87" s="73"/>
      <c r="FX87" s="73"/>
      <c r="FY87" s="73"/>
      <c r="FZ87" s="73"/>
      <c r="GA87" s="73"/>
      <c r="GB87" s="73"/>
      <c r="GC87" s="73"/>
      <c r="GD87" s="73"/>
      <c r="GE87" s="73"/>
      <c r="GF87" s="73"/>
      <c r="GG87" s="73"/>
      <c r="GH87" s="73"/>
      <c r="GI87" s="73"/>
      <c r="GJ87" s="73"/>
      <c r="GK87" s="73"/>
      <c r="GL87" s="73"/>
      <c r="GM87" s="73"/>
      <c r="GN87" s="73"/>
      <c r="GO87" s="73"/>
      <c r="GP87" s="73"/>
      <c r="GQ87" s="73"/>
      <c r="GR87" s="73"/>
      <c r="GS87" s="73"/>
      <c r="GT87" s="73"/>
      <c r="GU87" s="73"/>
      <c r="GV87" s="73"/>
      <c r="GW87" s="73"/>
      <c r="GX87" s="73"/>
      <c r="GY87" s="73"/>
      <c r="GZ87" s="73"/>
      <c r="HA87" s="73"/>
      <c r="HB87" s="73"/>
      <c r="HC87" s="73"/>
      <c r="HD87" s="73"/>
      <c r="HE87" s="73"/>
      <c r="HF87" s="73"/>
      <c r="HG87" s="73"/>
      <c r="HH87" s="73"/>
      <c r="HI87" s="73"/>
      <c r="HJ87" s="73"/>
      <c r="HK87" s="73"/>
      <c r="HL87" s="73"/>
      <c r="HM87" s="73"/>
      <c r="HN87" s="73"/>
      <c r="HO87" s="73"/>
      <c r="HP87" s="73"/>
      <c r="HQ87" s="73"/>
      <c r="HR87" s="73"/>
      <c r="HS87" s="73"/>
      <c r="HT87" s="73"/>
      <c r="HU87" s="73"/>
      <c r="HV87" s="73"/>
      <c r="HW87" s="73"/>
      <c r="HX87" s="73"/>
      <c r="HY87" s="73"/>
      <c r="HZ87" s="73"/>
      <c r="IA87" s="73"/>
      <c r="IB87" s="73"/>
      <c r="IC87" s="73"/>
      <c r="ID87" s="73"/>
      <c r="IE87" s="73"/>
      <c r="IF87" s="73"/>
      <c r="IG87" s="73"/>
      <c r="IH87" s="73"/>
      <c r="II87" s="73"/>
      <c r="IJ87" s="73"/>
      <c r="IK87" s="73"/>
    </row>
    <row r="88" ht="21.95" customHeight="1" spans="1:13">
      <c r="A88" s="123" t="s">
        <v>87</v>
      </c>
      <c r="B88" s="98">
        <v>178</v>
      </c>
      <c r="C88" s="25">
        <v>182</v>
      </c>
      <c r="D88" s="38">
        <v>0.85</v>
      </c>
      <c r="E88" s="99">
        <f>ROUND(C88*800*12*D88/10000,2)</f>
        <v>148.51</v>
      </c>
      <c r="F88" s="99">
        <f>ROUND(B88*0.3*590*12/10000,2)</f>
        <v>37.81</v>
      </c>
      <c r="G88" s="100">
        <f>E88-F88</f>
        <v>110.7</v>
      </c>
      <c r="H88" s="99">
        <f>G88</f>
        <v>110.7</v>
      </c>
      <c r="I88" s="100">
        <v>105.59</v>
      </c>
      <c r="J88" s="100">
        <f>H88-I88</f>
        <v>5.10999999999999</v>
      </c>
      <c r="K88" s="100"/>
      <c r="L88" s="100">
        <f t="shared" si="25"/>
        <v>115.81</v>
      </c>
      <c r="M88" s="73"/>
    </row>
    <row r="89" ht="21.95" customHeight="1" spans="1:13">
      <c r="A89" s="123" t="s">
        <v>88</v>
      </c>
      <c r="B89" s="98">
        <v>33</v>
      </c>
      <c r="C89" s="25">
        <v>32</v>
      </c>
      <c r="D89" s="38">
        <v>0.85</v>
      </c>
      <c r="E89" s="99">
        <f>ROUND(C89*800*12*D89/10000,2)</f>
        <v>26.11</v>
      </c>
      <c r="F89" s="99">
        <f>ROUND(B89*0.3*590*12/10000,2)</f>
        <v>7.01</v>
      </c>
      <c r="G89" s="100">
        <f>E89-F89</f>
        <v>19.1</v>
      </c>
      <c r="H89" s="99">
        <f>G89</f>
        <v>19.1</v>
      </c>
      <c r="I89" s="100">
        <v>18.5</v>
      </c>
      <c r="J89" s="100">
        <f>H89-I89</f>
        <v>0.600000000000001</v>
      </c>
      <c r="K89" s="100"/>
      <c r="L89" s="100">
        <f t="shared" si="25"/>
        <v>19.7</v>
      </c>
      <c r="M89" s="73"/>
    </row>
    <row r="90" ht="21.95" customHeight="1" spans="1:245">
      <c r="A90" s="92" t="s">
        <v>89</v>
      </c>
      <c r="B90" s="104">
        <f t="shared" ref="B90:L90" si="36">SUM(B91:B93)</f>
        <v>429</v>
      </c>
      <c r="C90" s="104">
        <f t="shared" si="36"/>
        <v>443</v>
      </c>
      <c r="D90" s="110"/>
      <c r="E90" s="104">
        <f t="shared" si="36"/>
        <v>276.44</v>
      </c>
      <c r="F90" s="104">
        <f t="shared" si="36"/>
        <v>91.13</v>
      </c>
      <c r="G90" s="104">
        <f t="shared" si="36"/>
        <v>185.31</v>
      </c>
      <c r="H90" s="104">
        <f t="shared" si="36"/>
        <v>185.31</v>
      </c>
      <c r="I90" s="104">
        <f t="shared" si="36"/>
        <v>161.16</v>
      </c>
      <c r="J90" s="104">
        <f t="shared" si="36"/>
        <v>24.15</v>
      </c>
      <c r="K90" s="104">
        <f t="shared" si="36"/>
        <v>0</v>
      </c>
      <c r="L90" s="104">
        <f t="shared" si="36"/>
        <v>209.46</v>
      </c>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73"/>
      <c r="FG90" s="73"/>
      <c r="FH90" s="73"/>
      <c r="FI90" s="73"/>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73"/>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73"/>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row>
    <row r="91" ht="21.95" customHeight="1" spans="1:13">
      <c r="A91" s="97" t="s">
        <v>90</v>
      </c>
      <c r="B91" s="98">
        <v>370</v>
      </c>
      <c r="C91" s="25">
        <v>382</v>
      </c>
      <c r="D91" s="38">
        <v>0.65</v>
      </c>
      <c r="E91" s="99">
        <f>ROUND(C91*800*12*D91/10000,2)</f>
        <v>238.37</v>
      </c>
      <c r="F91" s="99">
        <f>ROUND(B91*0.3*590*12/10000,2)</f>
        <v>78.59</v>
      </c>
      <c r="G91" s="100">
        <f>E91-F91</f>
        <v>159.78</v>
      </c>
      <c r="H91" s="99">
        <f>G91</f>
        <v>159.78</v>
      </c>
      <c r="I91" s="100">
        <v>136.66</v>
      </c>
      <c r="J91" s="100">
        <f>H91-I91</f>
        <v>23.12</v>
      </c>
      <c r="K91" s="100"/>
      <c r="L91" s="100">
        <f t="shared" si="25"/>
        <v>182.9</v>
      </c>
      <c r="M91" s="73"/>
    </row>
    <row r="92" ht="21.95" customHeight="1" spans="1:13">
      <c r="A92" s="97" t="s">
        <v>91</v>
      </c>
      <c r="B92" s="98">
        <v>15</v>
      </c>
      <c r="C92" s="25">
        <v>17</v>
      </c>
      <c r="D92" s="38">
        <v>0.65</v>
      </c>
      <c r="E92" s="99">
        <f>ROUND(C92*800*12*D92/10000,2)</f>
        <v>10.61</v>
      </c>
      <c r="F92" s="99">
        <f>ROUND(B92*0.3*590*12/10000,2)</f>
        <v>3.19</v>
      </c>
      <c r="G92" s="100">
        <f>E92-F92</f>
        <v>7.42</v>
      </c>
      <c r="H92" s="99">
        <f>G92</f>
        <v>7.42</v>
      </c>
      <c r="I92" s="100">
        <v>7.42</v>
      </c>
      <c r="J92" s="100">
        <f>H92-I92</f>
        <v>0</v>
      </c>
      <c r="K92" s="100"/>
      <c r="L92" s="100">
        <f t="shared" si="25"/>
        <v>7.42</v>
      </c>
      <c r="M92" s="73"/>
    </row>
    <row r="93" ht="21.95" customHeight="1" spans="1:13">
      <c r="A93" s="97" t="s">
        <v>92</v>
      </c>
      <c r="B93" s="98">
        <v>44</v>
      </c>
      <c r="C93" s="25">
        <v>44</v>
      </c>
      <c r="D93" s="38">
        <v>0.65</v>
      </c>
      <c r="E93" s="99">
        <f>ROUND(C93*800*12*D93/10000,2)</f>
        <v>27.46</v>
      </c>
      <c r="F93" s="99">
        <f>ROUND(B93*0.3*590*12/10000,2)</f>
        <v>9.35</v>
      </c>
      <c r="G93" s="100">
        <f>E93-F93</f>
        <v>18.11</v>
      </c>
      <c r="H93" s="99">
        <f>G93</f>
        <v>18.11</v>
      </c>
      <c r="I93" s="100">
        <v>17.08</v>
      </c>
      <c r="J93" s="100">
        <f>H93-I93</f>
        <v>1.03</v>
      </c>
      <c r="K93" s="100"/>
      <c r="L93" s="100">
        <f t="shared" si="25"/>
        <v>19.14</v>
      </c>
      <c r="M93" s="73"/>
    </row>
    <row r="94" ht="21.95" customHeight="1" spans="1:245">
      <c r="A94" s="92" t="s">
        <v>93</v>
      </c>
      <c r="B94" s="104">
        <f t="shared" ref="B94:L94" si="37">SUM(B95:B96)</f>
        <v>302</v>
      </c>
      <c r="C94" s="104">
        <f t="shared" si="37"/>
        <v>331</v>
      </c>
      <c r="D94" s="110"/>
      <c r="E94" s="104">
        <f t="shared" si="37"/>
        <v>270.1</v>
      </c>
      <c r="F94" s="104">
        <f t="shared" si="37"/>
        <v>64.14</v>
      </c>
      <c r="G94" s="104">
        <f t="shared" si="37"/>
        <v>205.96</v>
      </c>
      <c r="H94" s="104">
        <f t="shared" si="37"/>
        <v>205.96</v>
      </c>
      <c r="I94" s="104">
        <f t="shared" si="37"/>
        <v>166.16</v>
      </c>
      <c r="J94" s="104">
        <f t="shared" si="37"/>
        <v>39.8</v>
      </c>
      <c r="K94" s="104">
        <f t="shared" si="37"/>
        <v>0</v>
      </c>
      <c r="L94" s="104">
        <f t="shared" si="37"/>
        <v>245.76</v>
      </c>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c r="EN94" s="73"/>
      <c r="EO94" s="73"/>
      <c r="EP94" s="73"/>
      <c r="EQ94" s="73"/>
      <c r="ER94" s="73"/>
      <c r="ES94" s="73"/>
      <c r="ET94" s="73"/>
      <c r="EU94" s="73"/>
      <c r="EV94" s="73"/>
      <c r="EW94" s="73"/>
      <c r="EX94" s="73"/>
      <c r="EY94" s="73"/>
      <c r="EZ94" s="73"/>
      <c r="FA94" s="73"/>
      <c r="FB94" s="73"/>
      <c r="FC94" s="73"/>
      <c r="FD94" s="73"/>
      <c r="FE94" s="73"/>
      <c r="FF94" s="73"/>
      <c r="FG94" s="73"/>
      <c r="FH94" s="73"/>
      <c r="FI94" s="73"/>
      <c r="FJ94" s="73"/>
      <c r="FK94" s="73"/>
      <c r="FL94" s="73"/>
      <c r="FM94" s="73"/>
      <c r="FN94" s="73"/>
      <c r="FO94" s="73"/>
      <c r="FP94" s="73"/>
      <c r="FQ94" s="73"/>
      <c r="FR94" s="73"/>
      <c r="FS94" s="73"/>
      <c r="FT94" s="73"/>
      <c r="FU94" s="73"/>
      <c r="FV94" s="73"/>
      <c r="FW94" s="73"/>
      <c r="FX94" s="73"/>
      <c r="FY94" s="73"/>
      <c r="FZ94" s="73"/>
      <c r="GA94" s="73"/>
      <c r="GB94" s="73"/>
      <c r="GC94" s="73"/>
      <c r="GD94" s="73"/>
      <c r="GE94" s="73"/>
      <c r="GF94" s="73"/>
      <c r="GG94" s="73"/>
      <c r="GH94" s="73"/>
      <c r="GI94" s="73"/>
      <c r="GJ94" s="73"/>
      <c r="GK94" s="73"/>
      <c r="GL94" s="73"/>
      <c r="GM94" s="73"/>
      <c r="GN94" s="73"/>
      <c r="GO94" s="73"/>
      <c r="GP94" s="73"/>
      <c r="GQ94" s="73"/>
      <c r="GR94" s="73"/>
      <c r="GS94" s="73"/>
      <c r="GT94" s="73"/>
      <c r="GU94" s="73"/>
      <c r="GV94" s="73"/>
      <c r="GW94" s="73"/>
      <c r="GX94" s="73"/>
      <c r="GY94" s="73"/>
      <c r="GZ94" s="73"/>
      <c r="HA94" s="73"/>
      <c r="HB94" s="73"/>
      <c r="HC94" s="73"/>
      <c r="HD94" s="73"/>
      <c r="HE94" s="73"/>
      <c r="HF94" s="73"/>
      <c r="HG94" s="73"/>
      <c r="HH94" s="73"/>
      <c r="HI94" s="73"/>
      <c r="HJ94" s="73"/>
      <c r="HK94" s="73"/>
      <c r="HL94" s="73"/>
      <c r="HM94" s="73"/>
      <c r="HN94" s="73"/>
      <c r="HO94" s="73"/>
      <c r="HP94" s="73"/>
      <c r="HQ94" s="73"/>
      <c r="HR94" s="73"/>
      <c r="HS94" s="73"/>
      <c r="HT94" s="73"/>
      <c r="HU94" s="73"/>
      <c r="HV94" s="73"/>
      <c r="HW94" s="73"/>
      <c r="HX94" s="73"/>
      <c r="HY94" s="73"/>
      <c r="HZ94" s="73"/>
      <c r="IA94" s="73"/>
      <c r="IB94" s="73"/>
      <c r="IC94" s="73"/>
      <c r="ID94" s="73"/>
      <c r="IE94" s="73"/>
      <c r="IF94" s="73"/>
      <c r="IG94" s="73"/>
      <c r="IH94" s="73"/>
      <c r="II94" s="73"/>
      <c r="IJ94" s="73"/>
      <c r="IK94" s="73"/>
    </row>
    <row r="95" ht="21.95" customHeight="1" spans="1:13">
      <c r="A95" s="97" t="s">
        <v>94</v>
      </c>
      <c r="B95" s="98">
        <v>247</v>
      </c>
      <c r="C95" s="25">
        <v>271</v>
      </c>
      <c r="D95" s="38">
        <v>0.85</v>
      </c>
      <c r="E95" s="99">
        <f>ROUND(C95*800*12*D95/10000,2)</f>
        <v>221.14</v>
      </c>
      <c r="F95" s="99">
        <f>ROUND(B95*0.3*590*12/10000,2)</f>
        <v>52.46</v>
      </c>
      <c r="G95" s="100">
        <f>E95-F95</f>
        <v>168.68</v>
      </c>
      <c r="H95" s="99">
        <f>G95</f>
        <v>168.68</v>
      </c>
      <c r="I95" s="100">
        <v>138.57</v>
      </c>
      <c r="J95" s="100">
        <f>H95-I95</f>
        <v>30.11</v>
      </c>
      <c r="K95" s="100"/>
      <c r="L95" s="100">
        <f t="shared" si="25"/>
        <v>198.79</v>
      </c>
      <c r="M95" s="73"/>
    </row>
    <row r="96" ht="21.95" customHeight="1" spans="1:13">
      <c r="A96" s="97" t="s">
        <v>95</v>
      </c>
      <c r="B96" s="98">
        <v>55</v>
      </c>
      <c r="C96" s="25">
        <v>60</v>
      </c>
      <c r="D96" s="38">
        <v>0.85</v>
      </c>
      <c r="E96" s="99">
        <f>ROUND(C96*800*12*D96/10000,2)</f>
        <v>48.96</v>
      </c>
      <c r="F96" s="99">
        <f>ROUND(B96*0.3*590*12/10000,2)</f>
        <v>11.68</v>
      </c>
      <c r="G96" s="100">
        <f>E96-F96</f>
        <v>37.28</v>
      </c>
      <c r="H96" s="99">
        <f>G96</f>
        <v>37.28</v>
      </c>
      <c r="I96" s="100">
        <v>27.59</v>
      </c>
      <c r="J96" s="100">
        <f>H96-I96</f>
        <v>9.69</v>
      </c>
      <c r="K96" s="100"/>
      <c r="L96" s="100">
        <f t="shared" si="25"/>
        <v>46.97</v>
      </c>
      <c r="M96" s="73"/>
    </row>
    <row r="97" s="73" customFormat="1" ht="21.95" customHeight="1" spans="1:249">
      <c r="A97" s="92" t="s">
        <v>96</v>
      </c>
      <c r="B97" s="104">
        <f t="shared" ref="B97:L97" si="38">SUM(B98:B99)</f>
        <v>363</v>
      </c>
      <c r="C97" s="104">
        <f t="shared" si="38"/>
        <v>371</v>
      </c>
      <c r="D97" s="96"/>
      <c r="E97" s="104">
        <f t="shared" si="38"/>
        <v>302.74</v>
      </c>
      <c r="F97" s="104">
        <f t="shared" si="38"/>
        <v>77.1</v>
      </c>
      <c r="G97" s="104">
        <f t="shared" si="38"/>
        <v>225.64</v>
      </c>
      <c r="H97" s="104">
        <f t="shared" si="38"/>
        <v>225.64</v>
      </c>
      <c r="I97" s="104">
        <f t="shared" si="38"/>
        <v>213.38</v>
      </c>
      <c r="J97" s="104">
        <f t="shared" si="38"/>
        <v>12.26</v>
      </c>
      <c r="K97" s="104">
        <f t="shared" si="38"/>
        <v>0</v>
      </c>
      <c r="L97" s="104">
        <f t="shared" si="38"/>
        <v>237.9</v>
      </c>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row>
    <row r="98" ht="21.95" customHeight="1" spans="1:13">
      <c r="A98" s="97" t="s">
        <v>97</v>
      </c>
      <c r="B98" s="98">
        <v>279</v>
      </c>
      <c r="C98" s="25">
        <v>285</v>
      </c>
      <c r="D98" s="38">
        <v>0.85</v>
      </c>
      <c r="E98" s="99">
        <f>ROUND(C98*800*12*D98/10000,2)</f>
        <v>232.56</v>
      </c>
      <c r="F98" s="99">
        <f>ROUND(B98*0.3*590*12/10000,2)</f>
        <v>59.26</v>
      </c>
      <c r="G98" s="100">
        <f>E98-F98</f>
        <v>173.3</v>
      </c>
      <c r="H98" s="99">
        <f>G98</f>
        <v>173.3</v>
      </c>
      <c r="I98" s="100">
        <v>161.62</v>
      </c>
      <c r="J98" s="100">
        <f>H98-I98</f>
        <v>11.68</v>
      </c>
      <c r="K98" s="100"/>
      <c r="L98" s="100">
        <f t="shared" si="25"/>
        <v>184.98</v>
      </c>
      <c r="M98" s="73"/>
    </row>
    <row r="99" ht="21.95" customHeight="1" spans="1:24">
      <c r="A99" s="97" t="s">
        <v>98</v>
      </c>
      <c r="B99" s="98">
        <v>84</v>
      </c>
      <c r="C99" s="25">
        <v>86</v>
      </c>
      <c r="D99" s="38">
        <v>0.85</v>
      </c>
      <c r="E99" s="99">
        <f>ROUND(C99*800*12*D99/10000,2)</f>
        <v>70.18</v>
      </c>
      <c r="F99" s="99">
        <f>ROUND(B99*0.3*590*12/10000,2)</f>
        <v>17.84</v>
      </c>
      <c r="G99" s="100">
        <f>E99-F99</f>
        <v>52.34</v>
      </c>
      <c r="H99" s="99">
        <f>G99</f>
        <v>52.34</v>
      </c>
      <c r="I99" s="100">
        <v>51.76</v>
      </c>
      <c r="J99" s="100">
        <f>H99-I99</f>
        <v>0.580000000000005</v>
      </c>
      <c r="K99" s="100"/>
      <c r="L99" s="100">
        <f t="shared" si="25"/>
        <v>52.92</v>
      </c>
      <c r="M99" s="73"/>
      <c r="N99" s="73"/>
      <c r="O99" s="73"/>
      <c r="P99" s="73"/>
      <c r="Q99" s="73"/>
      <c r="R99" s="73"/>
      <c r="S99" s="73"/>
      <c r="T99" s="73"/>
      <c r="U99" s="73"/>
      <c r="V99" s="73"/>
      <c r="W99" s="73"/>
      <c r="X99" s="73"/>
    </row>
    <row r="100" ht="21.95" customHeight="1" spans="1:245">
      <c r="A100" s="92" t="s">
        <v>99</v>
      </c>
      <c r="B100" s="95">
        <f t="shared" ref="B100:L100" si="39">SUM(B101:B103)</f>
        <v>79</v>
      </c>
      <c r="C100" s="95">
        <f t="shared" si="39"/>
        <v>82</v>
      </c>
      <c r="D100" s="96"/>
      <c r="E100" s="95">
        <f t="shared" si="39"/>
        <v>66.92</v>
      </c>
      <c r="F100" s="95">
        <f t="shared" si="39"/>
        <v>16.78</v>
      </c>
      <c r="G100" s="95">
        <f t="shared" si="39"/>
        <v>50.14</v>
      </c>
      <c r="H100" s="95">
        <f t="shared" si="39"/>
        <v>50.14</v>
      </c>
      <c r="I100" s="95">
        <f t="shared" si="39"/>
        <v>42.5</v>
      </c>
      <c r="J100" s="95">
        <f t="shared" si="39"/>
        <v>7.64</v>
      </c>
      <c r="K100" s="95">
        <f t="shared" si="39"/>
        <v>2.34</v>
      </c>
      <c r="L100" s="95">
        <f t="shared" si="39"/>
        <v>60.12</v>
      </c>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c r="EO100" s="73"/>
      <c r="EP100" s="73"/>
      <c r="EQ100" s="73"/>
      <c r="ER100" s="73"/>
      <c r="ES100" s="73"/>
      <c r="ET100" s="73"/>
      <c r="EU100" s="73"/>
      <c r="EV100" s="73"/>
      <c r="EW100" s="73"/>
      <c r="EX100" s="73"/>
      <c r="EY100" s="73"/>
      <c r="EZ100" s="73"/>
      <c r="FA100" s="73"/>
      <c r="FB100" s="73"/>
      <c r="FC100" s="73"/>
      <c r="FD100" s="73"/>
      <c r="FE100" s="73"/>
      <c r="FF100" s="73"/>
      <c r="FG100" s="73"/>
      <c r="FH100" s="73"/>
      <c r="FI100" s="73"/>
      <c r="FJ100" s="73"/>
      <c r="FK100" s="73"/>
      <c r="FL100" s="73"/>
      <c r="FM100" s="73"/>
      <c r="FN100" s="73"/>
      <c r="FO100" s="73"/>
      <c r="FP100" s="73"/>
      <c r="FQ100" s="73"/>
      <c r="FR100" s="73"/>
      <c r="FS100" s="73"/>
      <c r="FT100" s="73"/>
      <c r="FU100" s="73"/>
      <c r="FV100" s="73"/>
      <c r="FW100" s="73"/>
      <c r="FX100" s="73"/>
      <c r="FY100" s="73"/>
      <c r="FZ100" s="73"/>
      <c r="GA100" s="73"/>
      <c r="GB100" s="73"/>
      <c r="GC100" s="73"/>
      <c r="GD100" s="73"/>
      <c r="GE100" s="73"/>
      <c r="GF100" s="73"/>
      <c r="GG100" s="73"/>
      <c r="GH100" s="73"/>
      <c r="GI100" s="73"/>
      <c r="GJ100" s="73"/>
      <c r="GK100" s="73"/>
      <c r="GL100" s="73"/>
      <c r="GM100" s="73"/>
      <c r="GN100" s="73"/>
      <c r="GO100" s="73"/>
      <c r="GP100" s="73"/>
      <c r="GQ100" s="73"/>
      <c r="GR100" s="73"/>
      <c r="GS100" s="73"/>
      <c r="GT100" s="73"/>
      <c r="GU100" s="73"/>
      <c r="GV100" s="73"/>
      <c r="GW100" s="73"/>
      <c r="GX100" s="73"/>
      <c r="GY100" s="73"/>
      <c r="GZ100" s="73"/>
      <c r="HA100" s="73"/>
      <c r="HB100" s="73"/>
      <c r="HC100" s="73"/>
      <c r="HD100" s="73"/>
      <c r="HE100" s="73"/>
      <c r="HF100" s="73"/>
      <c r="HG100" s="73"/>
      <c r="HH100" s="73"/>
      <c r="HI100" s="73"/>
      <c r="HJ100" s="73"/>
      <c r="HK100" s="73"/>
      <c r="HL100" s="73"/>
      <c r="HM100" s="73"/>
      <c r="HN100" s="73"/>
      <c r="HO100" s="73"/>
      <c r="HP100" s="73"/>
      <c r="HQ100" s="73"/>
      <c r="HR100" s="73"/>
      <c r="HS100" s="73"/>
      <c r="HT100" s="73"/>
      <c r="HU100" s="73"/>
      <c r="HV100" s="73"/>
      <c r="HW100" s="73"/>
      <c r="HX100" s="73"/>
      <c r="HY100" s="73"/>
      <c r="HZ100" s="73"/>
      <c r="IA100" s="73"/>
      <c r="IB100" s="73"/>
      <c r="IC100" s="73"/>
      <c r="ID100" s="73"/>
      <c r="IE100" s="73"/>
      <c r="IF100" s="73"/>
      <c r="IG100" s="73"/>
      <c r="IH100" s="73"/>
      <c r="II100" s="73"/>
      <c r="IJ100" s="73"/>
      <c r="IK100" s="73"/>
    </row>
    <row r="101" ht="21.95" customHeight="1" spans="1:245">
      <c r="A101" s="97" t="s">
        <v>100</v>
      </c>
      <c r="B101" s="95"/>
      <c r="C101" s="95"/>
      <c r="D101" s="96"/>
      <c r="E101" s="95"/>
      <c r="F101" s="95"/>
      <c r="G101" s="95"/>
      <c r="H101" s="95"/>
      <c r="I101" s="95"/>
      <c r="J101" s="95"/>
      <c r="K101" s="126">
        <v>-6.16</v>
      </c>
      <c r="L101" s="100">
        <f t="shared" si="25"/>
        <v>-6.16</v>
      </c>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c r="HK101" s="73"/>
      <c r="HL101" s="73"/>
      <c r="HM101" s="73"/>
      <c r="HN101" s="73"/>
      <c r="HO101" s="73"/>
      <c r="HP101" s="73"/>
      <c r="HQ101" s="73"/>
      <c r="HR101" s="73"/>
      <c r="HS101" s="73"/>
      <c r="HT101" s="73"/>
      <c r="HU101" s="73"/>
      <c r="HV101" s="73"/>
      <c r="HW101" s="73"/>
      <c r="HX101" s="73"/>
      <c r="HY101" s="73"/>
      <c r="HZ101" s="73"/>
      <c r="IA101" s="73"/>
      <c r="IB101" s="73"/>
      <c r="IC101" s="73"/>
      <c r="ID101" s="73"/>
      <c r="IE101" s="73"/>
      <c r="IF101" s="73"/>
      <c r="IG101" s="73"/>
      <c r="IH101" s="73"/>
      <c r="II101" s="73"/>
      <c r="IJ101" s="73"/>
      <c r="IK101" s="73"/>
    </row>
    <row r="102" ht="21.95" customHeight="1" spans="1:24">
      <c r="A102" s="97" t="s">
        <v>101</v>
      </c>
      <c r="B102" s="98">
        <v>63</v>
      </c>
      <c r="C102" s="25">
        <v>66</v>
      </c>
      <c r="D102" s="38">
        <v>0.85</v>
      </c>
      <c r="E102" s="99">
        <f t="shared" ref="E102:E138" si="40">ROUND(C102*800*12*D102/10000,2)</f>
        <v>53.86</v>
      </c>
      <c r="F102" s="99">
        <f t="shared" ref="F102:F138" si="41">ROUND(B102*0.3*590*12/10000,2)</f>
        <v>13.38</v>
      </c>
      <c r="G102" s="100">
        <f t="shared" ref="G102:G138" si="42">E102-F102</f>
        <v>40.48</v>
      </c>
      <c r="H102" s="99">
        <f t="shared" ref="H102:H138" si="43">G102</f>
        <v>40.48</v>
      </c>
      <c r="I102" s="100">
        <v>33.05</v>
      </c>
      <c r="J102" s="100">
        <f t="shared" ref="J102:J138" si="44">H102-I102</f>
        <v>7.43</v>
      </c>
      <c r="K102" s="100">
        <v>8.5</v>
      </c>
      <c r="L102" s="100">
        <f t="shared" si="25"/>
        <v>56.41</v>
      </c>
      <c r="M102" s="73"/>
      <c r="N102" s="73"/>
      <c r="O102" s="73"/>
      <c r="P102" s="73"/>
      <c r="Q102" s="73"/>
      <c r="R102" s="73"/>
      <c r="S102" s="73"/>
      <c r="T102" s="73"/>
      <c r="U102" s="73"/>
      <c r="V102" s="73"/>
      <c r="W102" s="73"/>
      <c r="X102" s="73"/>
    </row>
    <row r="103" ht="21.95" customHeight="1" spans="1:24">
      <c r="A103" s="97" t="s">
        <v>102</v>
      </c>
      <c r="B103" s="98">
        <v>16</v>
      </c>
      <c r="C103" s="25">
        <v>16</v>
      </c>
      <c r="D103" s="38">
        <v>0.85</v>
      </c>
      <c r="E103" s="99">
        <f t="shared" si="40"/>
        <v>13.06</v>
      </c>
      <c r="F103" s="99">
        <f t="shared" si="41"/>
        <v>3.4</v>
      </c>
      <c r="G103" s="100">
        <f t="shared" si="42"/>
        <v>9.66</v>
      </c>
      <c r="H103" s="99">
        <f t="shared" si="43"/>
        <v>9.66</v>
      </c>
      <c r="I103" s="100">
        <v>9.45</v>
      </c>
      <c r="J103" s="100">
        <f t="shared" si="44"/>
        <v>0.210000000000001</v>
      </c>
      <c r="K103" s="100"/>
      <c r="L103" s="100">
        <f t="shared" si="25"/>
        <v>9.87</v>
      </c>
      <c r="M103" s="73"/>
      <c r="N103" s="73"/>
      <c r="O103" s="73"/>
      <c r="P103" s="73"/>
      <c r="Q103" s="73"/>
      <c r="R103" s="73"/>
      <c r="S103" s="73"/>
      <c r="T103" s="73"/>
      <c r="U103" s="73"/>
      <c r="V103" s="73"/>
      <c r="W103" s="73"/>
      <c r="X103" s="73"/>
    </row>
    <row r="104" ht="21.95" customHeight="1" spans="1:245">
      <c r="A104" s="92" t="s">
        <v>103</v>
      </c>
      <c r="B104" s="95">
        <f t="shared" ref="B104:L104" si="45">SUM(B105:B106)</f>
        <v>80</v>
      </c>
      <c r="C104" s="95">
        <f t="shared" si="45"/>
        <v>84</v>
      </c>
      <c r="D104" s="110"/>
      <c r="E104" s="95">
        <f t="shared" si="45"/>
        <v>68.55</v>
      </c>
      <c r="F104" s="95">
        <f t="shared" si="45"/>
        <v>16.99</v>
      </c>
      <c r="G104" s="95">
        <f t="shared" si="45"/>
        <v>51.56</v>
      </c>
      <c r="H104" s="95">
        <f t="shared" si="45"/>
        <v>51.56</v>
      </c>
      <c r="I104" s="95">
        <f t="shared" si="45"/>
        <v>47.72</v>
      </c>
      <c r="J104" s="95">
        <f t="shared" si="45"/>
        <v>3.83999999999999</v>
      </c>
      <c r="K104" s="95">
        <f t="shared" si="45"/>
        <v>0</v>
      </c>
      <c r="L104" s="95">
        <f t="shared" si="45"/>
        <v>55.4</v>
      </c>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c r="HK104" s="73"/>
      <c r="HL104" s="73"/>
      <c r="HM104" s="73"/>
      <c r="HN104" s="73"/>
      <c r="HO104" s="73"/>
      <c r="HP104" s="73"/>
      <c r="HQ104" s="73"/>
      <c r="HR104" s="73"/>
      <c r="HS104" s="73"/>
      <c r="HT104" s="73"/>
      <c r="HU104" s="73"/>
      <c r="HV104" s="73"/>
      <c r="HW104" s="73"/>
      <c r="HX104" s="73"/>
      <c r="HY104" s="73"/>
      <c r="HZ104" s="73"/>
      <c r="IA104" s="73"/>
      <c r="IB104" s="73"/>
      <c r="IC104" s="73"/>
      <c r="ID104" s="73"/>
      <c r="IE104" s="73"/>
      <c r="IF104" s="73"/>
      <c r="IG104" s="73"/>
      <c r="IH104" s="73"/>
      <c r="II104" s="73"/>
      <c r="IJ104" s="73"/>
      <c r="IK104" s="73"/>
    </row>
    <row r="105" ht="21.95" customHeight="1" spans="1:13">
      <c r="A105" s="97" t="s">
        <v>104</v>
      </c>
      <c r="B105" s="98">
        <v>63</v>
      </c>
      <c r="C105" s="25">
        <v>63</v>
      </c>
      <c r="D105" s="38">
        <v>0.85</v>
      </c>
      <c r="E105" s="99">
        <f t="shared" si="40"/>
        <v>51.41</v>
      </c>
      <c r="F105" s="99">
        <f t="shared" si="41"/>
        <v>13.38</v>
      </c>
      <c r="G105" s="100">
        <f t="shared" si="42"/>
        <v>38.03</v>
      </c>
      <c r="H105" s="99">
        <f t="shared" si="43"/>
        <v>38.03</v>
      </c>
      <c r="I105" s="100">
        <v>36.64</v>
      </c>
      <c r="J105" s="100">
        <f t="shared" si="44"/>
        <v>1.38999999999999</v>
      </c>
      <c r="K105" s="100"/>
      <c r="L105" s="100">
        <f t="shared" si="25"/>
        <v>39.42</v>
      </c>
      <c r="M105" s="73"/>
    </row>
    <row r="106" ht="21.95" customHeight="1" spans="1:13">
      <c r="A106" s="97" t="s">
        <v>105</v>
      </c>
      <c r="B106" s="98">
        <v>17</v>
      </c>
      <c r="C106" s="25">
        <v>21</v>
      </c>
      <c r="D106" s="38">
        <v>0.85</v>
      </c>
      <c r="E106" s="99">
        <f t="shared" si="40"/>
        <v>17.14</v>
      </c>
      <c r="F106" s="99">
        <f t="shared" si="41"/>
        <v>3.61</v>
      </c>
      <c r="G106" s="100">
        <f t="shared" si="42"/>
        <v>13.53</v>
      </c>
      <c r="H106" s="99">
        <f t="shared" si="43"/>
        <v>13.53</v>
      </c>
      <c r="I106" s="100">
        <v>11.08</v>
      </c>
      <c r="J106" s="100">
        <f t="shared" si="44"/>
        <v>2.45</v>
      </c>
      <c r="K106" s="100"/>
      <c r="L106" s="100">
        <f t="shared" si="25"/>
        <v>15.98</v>
      </c>
      <c r="M106" s="73"/>
    </row>
    <row r="107" ht="21.95" customHeight="1" spans="1:13">
      <c r="A107" s="124" t="s">
        <v>106</v>
      </c>
      <c r="B107" s="101">
        <v>6</v>
      </c>
      <c r="C107" s="26">
        <v>6</v>
      </c>
      <c r="D107" s="67">
        <v>0.3</v>
      </c>
      <c r="E107" s="102">
        <f t="shared" si="40"/>
        <v>1.73</v>
      </c>
      <c r="F107" s="102">
        <f t="shared" si="41"/>
        <v>1.27</v>
      </c>
      <c r="G107" s="103">
        <f t="shared" si="42"/>
        <v>0.46</v>
      </c>
      <c r="H107" s="102">
        <f t="shared" si="43"/>
        <v>0.46</v>
      </c>
      <c r="I107" s="103">
        <v>0.53</v>
      </c>
      <c r="J107" s="103">
        <f t="shared" si="44"/>
        <v>-0.0700000000000001</v>
      </c>
      <c r="K107" s="103">
        <v>-1.08</v>
      </c>
      <c r="L107" s="103">
        <f t="shared" si="25"/>
        <v>-0.69</v>
      </c>
      <c r="M107" s="73"/>
    </row>
    <row r="108" ht="21.95" customHeight="1" spans="1:245">
      <c r="A108" s="124" t="s">
        <v>107</v>
      </c>
      <c r="B108" s="93">
        <f t="shared" ref="B108:L108" si="46">SUM(B109:B165)</f>
        <v>3866</v>
      </c>
      <c r="C108" s="93">
        <f t="shared" si="46"/>
        <v>4177</v>
      </c>
      <c r="D108" s="110"/>
      <c r="E108" s="93">
        <f t="shared" si="46"/>
        <v>3294.04</v>
      </c>
      <c r="F108" s="93">
        <f t="shared" si="46"/>
        <v>821.12</v>
      </c>
      <c r="G108" s="93">
        <f t="shared" si="46"/>
        <v>2472.92</v>
      </c>
      <c r="H108" s="93">
        <f t="shared" si="46"/>
        <v>2472.92</v>
      </c>
      <c r="I108" s="93">
        <f t="shared" si="46"/>
        <v>2210.65</v>
      </c>
      <c r="J108" s="93">
        <f t="shared" si="46"/>
        <v>262.27</v>
      </c>
      <c r="K108" s="93">
        <f t="shared" si="46"/>
        <v>0</v>
      </c>
      <c r="L108" s="93">
        <f t="shared" si="46"/>
        <v>2735.19</v>
      </c>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c r="EN108" s="73"/>
      <c r="EO108" s="73"/>
      <c r="EP108" s="73"/>
      <c r="EQ108" s="73"/>
      <c r="ER108" s="73"/>
      <c r="ES108" s="73"/>
      <c r="ET108" s="73"/>
      <c r="EU108" s="73"/>
      <c r="EV108" s="73"/>
      <c r="EW108" s="73"/>
      <c r="EX108" s="73"/>
      <c r="EY108" s="73"/>
      <c r="EZ108" s="73"/>
      <c r="FA108" s="73"/>
      <c r="FB108" s="73"/>
      <c r="FC108" s="73"/>
      <c r="FD108" s="73"/>
      <c r="FE108" s="73"/>
      <c r="FF108" s="73"/>
      <c r="FG108" s="73"/>
      <c r="FH108" s="73"/>
      <c r="FI108" s="73"/>
      <c r="FJ108" s="73"/>
      <c r="FK108" s="73"/>
      <c r="FL108" s="73"/>
      <c r="FM108" s="73"/>
      <c r="FN108" s="73"/>
      <c r="FO108" s="73"/>
      <c r="FP108" s="73"/>
      <c r="FQ108" s="73"/>
      <c r="FR108" s="73"/>
      <c r="FS108" s="73"/>
      <c r="FT108" s="73"/>
      <c r="FU108" s="73"/>
      <c r="FV108" s="73"/>
      <c r="FW108" s="73"/>
      <c r="FX108" s="73"/>
      <c r="FY108" s="73"/>
      <c r="FZ108" s="73"/>
      <c r="GA108" s="73"/>
      <c r="GB108" s="73"/>
      <c r="GC108" s="73"/>
      <c r="GD108" s="73"/>
      <c r="GE108" s="73"/>
      <c r="GF108" s="73"/>
      <c r="GG108" s="73"/>
      <c r="GH108" s="73"/>
      <c r="GI108" s="73"/>
      <c r="GJ108" s="73"/>
      <c r="GK108" s="73"/>
      <c r="GL108" s="73"/>
      <c r="GM108" s="73"/>
      <c r="GN108" s="73"/>
      <c r="GO108" s="73"/>
      <c r="GP108" s="73"/>
      <c r="GQ108" s="73"/>
      <c r="GR108" s="73"/>
      <c r="GS108" s="73"/>
      <c r="GT108" s="73"/>
      <c r="GU108" s="73"/>
      <c r="GV108" s="73"/>
      <c r="GW108" s="73"/>
      <c r="GX108" s="73"/>
      <c r="GY108" s="73"/>
      <c r="GZ108" s="73"/>
      <c r="HA108" s="73"/>
      <c r="HB108" s="73"/>
      <c r="HC108" s="73"/>
      <c r="HD108" s="73"/>
      <c r="HE108" s="73"/>
      <c r="HF108" s="73"/>
      <c r="HG108" s="73"/>
      <c r="HH108" s="73"/>
      <c r="HI108" s="73"/>
      <c r="HJ108" s="73"/>
      <c r="HK108" s="73"/>
      <c r="HL108" s="73"/>
      <c r="HM108" s="73"/>
      <c r="HN108" s="73"/>
      <c r="HO108" s="73"/>
      <c r="HP108" s="73"/>
      <c r="HQ108" s="73"/>
      <c r="HR108" s="73"/>
      <c r="HS108" s="73"/>
      <c r="HT108" s="73"/>
      <c r="HU108" s="73"/>
      <c r="HV108" s="73"/>
      <c r="HW108" s="73"/>
      <c r="HX108" s="73"/>
      <c r="HY108" s="73"/>
      <c r="HZ108" s="73"/>
      <c r="IA108" s="73"/>
      <c r="IB108" s="73"/>
      <c r="IC108" s="73"/>
      <c r="ID108" s="73"/>
      <c r="IE108" s="73"/>
      <c r="IF108" s="73"/>
      <c r="IG108" s="73"/>
      <c r="IH108" s="73"/>
      <c r="II108" s="73"/>
      <c r="IJ108" s="73"/>
      <c r="IK108" s="73"/>
    </row>
    <row r="109" ht="21.95" customHeight="1" spans="1:17">
      <c r="A109" s="97" t="s">
        <v>108</v>
      </c>
      <c r="B109" s="98">
        <v>13</v>
      </c>
      <c r="C109" s="25">
        <v>13</v>
      </c>
      <c r="D109" s="38">
        <v>0.85</v>
      </c>
      <c r="E109" s="99">
        <f t="shared" si="40"/>
        <v>10.61</v>
      </c>
      <c r="F109" s="99">
        <f t="shared" si="41"/>
        <v>2.76</v>
      </c>
      <c r="G109" s="100">
        <f t="shared" si="42"/>
        <v>7.85</v>
      </c>
      <c r="H109" s="99">
        <f t="shared" si="43"/>
        <v>7.85</v>
      </c>
      <c r="I109" s="100">
        <v>8.06</v>
      </c>
      <c r="J109" s="100">
        <f t="shared" si="44"/>
        <v>-0.210000000000001</v>
      </c>
      <c r="K109" s="100"/>
      <c r="L109" s="100">
        <f t="shared" si="25"/>
        <v>7.64</v>
      </c>
      <c r="M109" s="73"/>
      <c r="N109" s="12"/>
      <c r="O109" s="12"/>
      <c r="P109" s="12"/>
      <c r="Q109" s="12"/>
    </row>
    <row r="110" ht="21.95" customHeight="1" spans="1:13">
      <c r="A110" s="97" t="s">
        <v>109</v>
      </c>
      <c r="B110" s="98">
        <v>132</v>
      </c>
      <c r="C110" s="25">
        <v>142</v>
      </c>
      <c r="D110" s="38">
        <v>1</v>
      </c>
      <c r="E110" s="99">
        <f t="shared" si="40"/>
        <v>136.32</v>
      </c>
      <c r="F110" s="99">
        <f t="shared" si="41"/>
        <v>28.04</v>
      </c>
      <c r="G110" s="100">
        <f t="shared" si="42"/>
        <v>108.28</v>
      </c>
      <c r="H110" s="99">
        <f t="shared" si="43"/>
        <v>108.28</v>
      </c>
      <c r="I110" s="100">
        <v>94.62</v>
      </c>
      <c r="J110" s="100">
        <f t="shared" si="44"/>
        <v>13.66</v>
      </c>
      <c r="K110" s="100"/>
      <c r="L110" s="100">
        <f t="shared" si="25"/>
        <v>121.94</v>
      </c>
      <c r="M110" s="73"/>
    </row>
    <row r="111" ht="21.95" customHeight="1" spans="1:13">
      <c r="A111" s="97" t="s">
        <v>110</v>
      </c>
      <c r="B111" s="98">
        <v>68</v>
      </c>
      <c r="C111" s="25">
        <v>74</v>
      </c>
      <c r="D111" s="38">
        <v>0.85</v>
      </c>
      <c r="E111" s="99">
        <f t="shared" si="40"/>
        <v>60.38</v>
      </c>
      <c r="F111" s="99">
        <f t="shared" si="41"/>
        <v>14.44</v>
      </c>
      <c r="G111" s="100">
        <f t="shared" si="42"/>
        <v>45.94</v>
      </c>
      <c r="H111" s="99">
        <f t="shared" si="43"/>
        <v>45.94</v>
      </c>
      <c r="I111" s="100">
        <v>42.32</v>
      </c>
      <c r="J111" s="100">
        <f t="shared" si="44"/>
        <v>3.62</v>
      </c>
      <c r="K111" s="100"/>
      <c r="L111" s="100">
        <f t="shared" si="25"/>
        <v>49.56</v>
      </c>
      <c r="M111" s="73"/>
    </row>
    <row r="112" ht="21.95" customHeight="1" spans="1:13">
      <c r="A112" s="125" t="s">
        <v>111</v>
      </c>
      <c r="B112" s="98">
        <v>59</v>
      </c>
      <c r="C112" s="25">
        <v>59</v>
      </c>
      <c r="D112" s="38">
        <v>1</v>
      </c>
      <c r="E112" s="99">
        <f t="shared" si="40"/>
        <v>56.64</v>
      </c>
      <c r="F112" s="99">
        <f t="shared" si="41"/>
        <v>12.53</v>
      </c>
      <c r="G112" s="100">
        <f t="shared" si="42"/>
        <v>44.11</v>
      </c>
      <c r="H112" s="99">
        <f t="shared" si="43"/>
        <v>44.11</v>
      </c>
      <c r="I112" s="100">
        <v>41.22</v>
      </c>
      <c r="J112" s="100">
        <f t="shared" si="44"/>
        <v>2.89</v>
      </c>
      <c r="K112" s="100"/>
      <c r="L112" s="100">
        <f t="shared" si="25"/>
        <v>47</v>
      </c>
      <c r="M112" s="73"/>
    </row>
    <row r="113" ht="21.95" customHeight="1" spans="1:13">
      <c r="A113" s="97" t="s">
        <v>112</v>
      </c>
      <c r="B113" s="98">
        <v>75</v>
      </c>
      <c r="C113" s="25">
        <v>80</v>
      </c>
      <c r="D113" s="38">
        <v>0.85</v>
      </c>
      <c r="E113" s="99">
        <f t="shared" si="40"/>
        <v>65.28</v>
      </c>
      <c r="F113" s="99">
        <f t="shared" si="41"/>
        <v>15.93</v>
      </c>
      <c r="G113" s="100">
        <f t="shared" si="42"/>
        <v>49.35</v>
      </c>
      <c r="H113" s="99">
        <f t="shared" si="43"/>
        <v>49.35</v>
      </c>
      <c r="I113" s="100">
        <v>42.71</v>
      </c>
      <c r="J113" s="100">
        <f t="shared" si="44"/>
        <v>6.64</v>
      </c>
      <c r="K113" s="100"/>
      <c r="L113" s="100">
        <f t="shared" si="25"/>
        <v>55.99</v>
      </c>
      <c r="M113" s="73"/>
    </row>
    <row r="114" ht="21.95" customHeight="1" spans="1:13">
      <c r="A114" s="97" t="s">
        <v>113</v>
      </c>
      <c r="B114" s="98">
        <v>84</v>
      </c>
      <c r="C114" s="25">
        <v>90</v>
      </c>
      <c r="D114" s="38">
        <v>0.85</v>
      </c>
      <c r="E114" s="99">
        <f t="shared" si="40"/>
        <v>73.44</v>
      </c>
      <c r="F114" s="99">
        <f t="shared" si="41"/>
        <v>17.84</v>
      </c>
      <c r="G114" s="100">
        <f t="shared" si="42"/>
        <v>55.6</v>
      </c>
      <c r="H114" s="99">
        <f t="shared" si="43"/>
        <v>55.6</v>
      </c>
      <c r="I114" s="100">
        <v>44.91</v>
      </c>
      <c r="J114" s="100">
        <f t="shared" si="44"/>
        <v>10.69</v>
      </c>
      <c r="K114" s="100"/>
      <c r="L114" s="100">
        <f t="shared" si="25"/>
        <v>66.29</v>
      </c>
      <c r="M114" s="73"/>
    </row>
    <row r="115" ht="21.95" customHeight="1" spans="1:13">
      <c r="A115" s="97" t="s">
        <v>114</v>
      </c>
      <c r="B115" s="98">
        <v>32</v>
      </c>
      <c r="C115" s="25">
        <v>32</v>
      </c>
      <c r="D115" s="38">
        <v>0.85</v>
      </c>
      <c r="E115" s="99">
        <f t="shared" si="40"/>
        <v>26.11</v>
      </c>
      <c r="F115" s="99">
        <f t="shared" si="41"/>
        <v>6.8</v>
      </c>
      <c r="G115" s="100">
        <f t="shared" si="42"/>
        <v>19.31</v>
      </c>
      <c r="H115" s="99">
        <f t="shared" si="43"/>
        <v>19.31</v>
      </c>
      <c r="I115" s="100">
        <v>17.12</v>
      </c>
      <c r="J115" s="100">
        <f t="shared" si="44"/>
        <v>2.19</v>
      </c>
      <c r="K115" s="100"/>
      <c r="L115" s="100">
        <f t="shared" si="25"/>
        <v>21.5</v>
      </c>
      <c r="M115" s="73"/>
    </row>
    <row r="116" ht="21.95" customHeight="1" spans="1:13">
      <c r="A116" s="97" t="s">
        <v>115</v>
      </c>
      <c r="B116" s="98">
        <v>213</v>
      </c>
      <c r="C116" s="25">
        <v>219</v>
      </c>
      <c r="D116" s="38">
        <v>0.85</v>
      </c>
      <c r="E116" s="99">
        <f t="shared" si="40"/>
        <v>178.7</v>
      </c>
      <c r="F116" s="99">
        <f t="shared" si="41"/>
        <v>45.24</v>
      </c>
      <c r="G116" s="100">
        <f t="shared" si="42"/>
        <v>133.46</v>
      </c>
      <c r="H116" s="99">
        <f t="shared" si="43"/>
        <v>133.46</v>
      </c>
      <c r="I116" s="100">
        <v>123.37</v>
      </c>
      <c r="J116" s="100">
        <f t="shared" si="44"/>
        <v>10.09</v>
      </c>
      <c r="K116" s="100"/>
      <c r="L116" s="100">
        <f t="shared" si="25"/>
        <v>143.55</v>
      </c>
      <c r="M116" s="73"/>
    </row>
    <row r="117" ht="21.95" customHeight="1" spans="1:13">
      <c r="A117" s="97" t="s">
        <v>116</v>
      </c>
      <c r="B117" s="98">
        <v>10</v>
      </c>
      <c r="C117" s="25">
        <v>10</v>
      </c>
      <c r="D117" s="38">
        <v>1</v>
      </c>
      <c r="E117" s="99">
        <f t="shared" si="40"/>
        <v>9.6</v>
      </c>
      <c r="F117" s="99">
        <f t="shared" si="41"/>
        <v>2.12</v>
      </c>
      <c r="G117" s="100">
        <f t="shared" si="42"/>
        <v>7.48</v>
      </c>
      <c r="H117" s="99">
        <f t="shared" si="43"/>
        <v>7.48</v>
      </c>
      <c r="I117" s="100">
        <v>7.48</v>
      </c>
      <c r="J117" s="100">
        <f t="shared" si="44"/>
        <v>0</v>
      </c>
      <c r="K117" s="100"/>
      <c r="L117" s="100">
        <f t="shared" si="25"/>
        <v>7.48</v>
      </c>
      <c r="M117" s="73"/>
    </row>
    <row r="118" ht="21.95" customHeight="1" spans="1:13">
      <c r="A118" s="97" t="s">
        <v>117</v>
      </c>
      <c r="B118" s="98">
        <v>34</v>
      </c>
      <c r="C118" s="25">
        <v>34</v>
      </c>
      <c r="D118" s="38">
        <v>1</v>
      </c>
      <c r="E118" s="99">
        <f t="shared" si="40"/>
        <v>32.64</v>
      </c>
      <c r="F118" s="99">
        <f t="shared" si="41"/>
        <v>7.22</v>
      </c>
      <c r="G118" s="100">
        <f t="shared" si="42"/>
        <v>25.42</v>
      </c>
      <c r="H118" s="99">
        <f t="shared" si="43"/>
        <v>25.42</v>
      </c>
      <c r="I118" s="100">
        <v>23.18</v>
      </c>
      <c r="J118" s="100">
        <f t="shared" si="44"/>
        <v>2.24</v>
      </c>
      <c r="K118" s="100"/>
      <c r="L118" s="100">
        <f t="shared" si="25"/>
        <v>27.66</v>
      </c>
      <c r="M118" s="73"/>
    </row>
    <row r="119" ht="21.95" customHeight="1" spans="1:13">
      <c r="A119" s="97" t="s">
        <v>118</v>
      </c>
      <c r="B119" s="98">
        <v>57</v>
      </c>
      <c r="C119" s="25">
        <v>53</v>
      </c>
      <c r="D119" s="38">
        <v>1</v>
      </c>
      <c r="E119" s="99">
        <f t="shared" si="40"/>
        <v>50.88</v>
      </c>
      <c r="F119" s="99">
        <f t="shared" si="41"/>
        <v>12.11</v>
      </c>
      <c r="G119" s="100">
        <f t="shared" si="42"/>
        <v>38.77</v>
      </c>
      <c r="H119" s="99">
        <f t="shared" si="43"/>
        <v>38.77</v>
      </c>
      <c r="I119" s="100">
        <v>37.17</v>
      </c>
      <c r="J119" s="100">
        <f t="shared" si="44"/>
        <v>1.6</v>
      </c>
      <c r="K119" s="100"/>
      <c r="L119" s="100">
        <f t="shared" si="25"/>
        <v>40.37</v>
      </c>
      <c r="M119" s="73"/>
    </row>
    <row r="120" ht="21.95" customHeight="1" spans="1:13">
      <c r="A120" s="97" t="s">
        <v>119</v>
      </c>
      <c r="B120" s="98">
        <v>26</v>
      </c>
      <c r="C120" s="25">
        <v>28</v>
      </c>
      <c r="D120" s="38">
        <v>1</v>
      </c>
      <c r="E120" s="99">
        <f t="shared" si="40"/>
        <v>26.88</v>
      </c>
      <c r="F120" s="99">
        <f t="shared" si="41"/>
        <v>5.52</v>
      </c>
      <c r="G120" s="100">
        <f t="shared" si="42"/>
        <v>21.36</v>
      </c>
      <c r="H120" s="99">
        <f t="shared" si="43"/>
        <v>21.36</v>
      </c>
      <c r="I120" s="100">
        <v>19.86</v>
      </c>
      <c r="J120" s="100">
        <f t="shared" si="44"/>
        <v>1.5</v>
      </c>
      <c r="K120" s="100"/>
      <c r="L120" s="100">
        <f t="shared" si="25"/>
        <v>22.86</v>
      </c>
      <c r="M120" s="73"/>
    </row>
    <row r="121" ht="21.95" customHeight="1" spans="1:13">
      <c r="A121" s="97" t="s">
        <v>120</v>
      </c>
      <c r="B121" s="98">
        <v>22</v>
      </c>
      <c r="C121" s="25">
        <v>21</v>
      </c>
      <c r="D121" s="38">
        <v>0.85</v>
      </c>
      <c r="E121" s="99">
        <f t="shared" si="40"/>
        <v>17.14</v>
      </c>
      <c r="F121" s="99">
        <f t="shared" si="41"/>
        <v>4.67</v>
      </c>
      <c r="G121" s="100">
        <f t="shared" si="42"/>
        <v>12.47</v>
      </c>
      <c r="H121" s="99">
        <f t="shared" si="43"/>
        <v>12.47</v>
      </c>
      <c r="I121" s="100">
        <v>11.86</v>
      </c>
      <c r="J121" s="100">
        <f t="shared" si="44"/>
        <v>0.610000000000001</v>
      </c>
      <c r="K121" s="100"/>
      <c r="L121" s="100">
        <f t="shared" si="25"/>
        <v>13.08</v>
      </c>
      <c r="M121" s="73"/>
    </row>
    <row r="122" ht="21.95" customHeight="1" spans="1:13">
      <c r="A122" s="97" t="s">
        <v>121</v>
      </c>
      <c r="B122" s="98">
        <v>77</v>
      </c>
      <c r="C122" s="25">
        <v>89</v>
      </c>
      <c r="D122" s="38">
        <v>1</v>
      </c>
      <c r="E122" s="99">
        <f t="shared" si="40"/>
        <v>85.44</v>
      </c>
      <c r="F122" s="99">
        <f t="shared" si="41"/>
        <v>16.35</v>
      </c>
      <c r="G122" s="100">
        <f t="shared" si="42"/>
        <v>69.09</v>
      </c>
      <c r="H122" s="99">
        <f t="shared" si="43"/>
        <v>69.09</v>
      </c>
      <c r="I122" s="100">
        <v>54.79</v>
      </c>
      <c r="J122" s="100">
        <f t="shared" si="44"/>
        <v>14.3</v>
      </c>
      <c r="K122" s="100"/>
      <c r="L122" s="100">
        <f t="shared" si="25"/>
        <v>83.39</v>
      </c>
      <c r="M122" s="73"/>
    </row>
    <row r="123" ht="21.95" customHeight="1" spans="1:13">
      <c r="A123" s="97" t="s">
        <v>122</v>
      </c>
      <c r="B123" s="98">
        <v>7</v>
      </c>
      <c r="C123" s="25">
        <v>10</v>
      </c>
      <c r="D123" s="38">
        <v>1</v>
      </c>
      <c r="E123" s="99">
        <f t="shared" si="40"/>
        <v>9.6</v>
      </c>
      <c r="F123" s="99">
        <f t="shared" si="41"/>
        <v>1.49</v>
      </c>
      <c r="G123" s="100">
        <f t="shared" si="42"/>
        <v>8.11</v>
      </c>
      <c r="H123" s="99">
        <f t="shared" si="43"/>
        <v>8.11</v>
      </c>
      <c r="I123" s="100">
        <v>7.15</v>
      </c>
      <c r="J123" s="100">
        <f t="shared" si="44"/>
        <v>0.959999999999999</v>
      </c>
      <c r="K123" s="100"/>
      <c r="L123" s="100">
        <f t="shared" si="25"/>
        <v>9.07</v>
      </c>
      <c r="M123" s="73"/>
    </row>
    <row r="124" ht="21.95" customHeight="1" spans="1:13">
      <c r="A124" s="97" t="s">
        <v>123</v>
      </c>
      <c r="B124" s="98">
        <v>61</v>
      </c>
      <c r="C124" s="25">
        <v>62</v>
      </c>
      <c r="D124" s="38">
        <v>1</v>
      </c>
      <c r="E124" s="99">
        <f t="shared" si="40"/>
        <v>59.52</v>
      </c>
      <c r="F124" s="99">
        <f t="shared" si="41"/>
        <v>12.96</v>
      </c>
      <c r="G124" s="100">
        <f t="shared" si="42"/>
        <v>46.56</v>
      </c>
      <c r="H124" s="99">
        <f t="shared" si="43"/>
        <v>46.56</v>
      </c>
      <c r="I124" s="100">
        <v>43.46</v>
      </c>
      <c r="J124" s="100">
        <f t="shared" si="44"/>
        <v>3.1</v>
      </c>
      <c r="K124" s="100"/>
      <c r="L124" s="100">
        <f t="shared" si="25"/>
        <v>49.66</v>
      </c>
      <c r="M124" s="73"/>
    </row>
    <row r="125" ht="21.95" customHeight="1" spans="1:13">
      <c r="A125" s="97" t="s">
        <v>124</v>
      </c>
      <c r="B125" s="98">
        <v>39</v>
      </c>
      <c r="C125" s="25">
        <v>43</v>
      </c>
      <c r="D125" s="38">
        <v>1</v>
      </c>
      <c r="E125" s="99">
        <f t="shared" si="40"/>
        <v>41.28</v>
      </c>
      <c r="F125" s="99">
        <f t="shared" si="41"/>
        <v>8.28</v>
      </c>
      <c r="G125" s="100">
        <f t="shared" si="42"/>
        <v>33</v>
      </c>
      <c r="H125" s="99">
        <f t="shared" si="43"/>
        <v>33</v>
      </c>
      <c r="I125" s="100">
        <v>27.66</v>
      </c>
      <c r="J125" s="100">
        <f t="shared" si="44"/>
        <v>5.34</v>
      </c>
      <c r="K125" s="100"/>
      <c r="L125" s="100">
        <f t="shared" si="25"/>
        <v>38.34</v>
      </c>
      <c r="M125" s="73"/>
    </row>
    <row r="126" ht="21.95" customHeight="1" spans="1:13">
      <c r="A126" s="97" t="s">
        <v>125</v>
      </c>
      <c r="B126" s="98">
        <v>38</v>
      </c>
      <c r="C126" s="25">
        <v>41</v>
      </c>
      <c r="D126" s="38">
        <v>1</v>
      </c>
      <c r="E126" s="99">
        <f t="shared" si="40"/>
        <v>39.36</v>
      </c>
      <c r="F126" s="99">
        <f t="shared" si="41"/>
        <v>8.07</v>
      </c>
      <c r="G126" s="100">
        <f t="shared" si="42"/>
        <v>31.29</v>
      </c>
      <c r="H126" s="99">
        <f t="shared" si="43"/>
        <v>31.29</v>
      </c>
      <c r="I126" s="100">
        <v>25.63</v>
      </c>
      <c r="J126" s="100">
        <f t="shared" si="44"/>
        <v>5.66</v>
      </c>
      <c r="K126" s="100"/>
      <c r="L126" s="100">
        <f t="shared" si="25"/>
        <v>36.95</v>
      </c>
      <c r="M126" s="73"/>
    </row>
    <row r="127" ht="21.95" customHeight="1" spans="1:13">
      <c r="A127" s="97" t="s">
        <v>126</v>
      </c>
      <c r="B127" s="98">
        <v>53</v>
      </c>
      <c r="C127" s="25">
        <v>59</v>
      </c>
      <c r="D127" s="38">
        <v>1</v>
      </c>
      <c r="E127" s="99">
        <f t="shared" si="40"/>
        <v>56.64</v>
      </c>
      <c r="F127" s="99">
        <f t="shared" si="41"/>
        <v>11.26</v>
      </c>
      <c r="G127" s="100">
        <f t="shared" si="42"/>
        <v>45.38</v>
      </c>
      <c r="H127" s="99">
        <f t="shared" si="43"/>
        <v>45.38</v>
      </c>
      <c r="I127" s="100">
        <v>34.39</v>
      </c>
      <c r="J127" s="100">
        <f t="shared" si="44"/>
        <v>10.99</v>
      </c>
      <c r="K127" s="100"/>
      <c r="L127" s="100">
        <f t="shared" si="25"/>
        <v>56.37</v>
      </c>
      <c r="M127" s="73"/>
    </row>
    <row r="128" ht="21.95" customHeight="1" spans="1:13">
      <c r="A128" s="97" t="s">
        <v>127</v>
      </c>
      <c r="B128" s="98">
        <v>116</v>
      </c>
      <c r="C128" s="25">
        <v>123</v>
      </c>
      <c r="D128" s="38">
        <v>0.65</v>
      </c>
      <c r="E128" s="99">
        <f t="shared" si="40"/>
        <v>76.75</v>
      </c>
      <c r="F128" s="99">
        <f t="shared" si="41"/>
        <v>24.64</v>
      </c>
      <c r="G128" s="100">
        <f t="shared" si="42"/>
        <v>52.11</v>
      </c>
      <c r="H128" s="99">
        <f t="shared" si="43"/>
        <v>52.11</v>
      </c>
      <c r="I128" s="100">
        <v>54.68</v>
      </c>
      <c r="J128" s="100">
        <f t="shared" si="44"/>
        <v>-2.57</v>
      </c>
      <c r="K128" s="100"/>
      <c r="L128" s="100">
        <f t="shared" si="25"/>
        <v>49.54</v>
      </c>
      <c r="M128" s="73"/>
    </row>
    <row r="129" ht="21.95" customHeight="1" spans="1:13">
      <c r="A129" s="97" t="s">
        <v>128</v>
      </c>
      <c r="B129" s="98">
        <v>45</v>
      </c>
      <c r="C129" s="25">
        <v>53</v>
      </c>
      <c r="D129" s="38">
        <v>1</v>
      </c>
      <c r="E129" s="99">
        <f t="shared" si="40"/>
        <v>50.88</v>
      </c>
      <c r="F129" s="99">
        <f t="shared" si="41"/>
        <v>9.56</v>
      </c>
      <c r="G129" s="100">
        <f t="shared" si="42"/>
        <v>41.32</v>
      </c>
      <c r="H129" s="99">
        <f t="shared" si="43"/>
        <v>41.32</v>
      </c>
      <c r="I129" s="100">
        <v>35.66</v>
      </c>
      <c r="J129" s="100">
        <f t="shared" si="44"/>
        <v>5.66</v>
      </c>
      <c r="K129" s="100"/>
      <c r="L129" s="100">
        <f t="shared" si="25"/>
        <v>46.98</v>
      </c>
      <c r="M129" s="73"/>
    </row>
    <row r="130" ht="21.95" customHeight="1" spans="1:13">
      <c r="A130" s="97" t="s">
        <v>129</v>
      </c>
      <c r="B130" s="98">
        <v>23</v>
      </c>
      <c r="C130" s="25">
        <v>24</v>
      </c>
      <c r="D130" s="38">
        <v>0.85</v>
      </c>
      <c r="E130" s="99">
        <f t="shared" si="40"/>
        <v>19.58</v>
      </c>
      <c r="F130" s="99">
        <f t="shared" si="41"/>
        <v>4.89</v>
      </c>
      <c r="G130" s="100">
        <f t="shared" si="42"/>
        <v>14.69</v>
      </c>
      <c r="H130" s="99">
        <f t="shared" si="43"/>
        <v>14.69</v>
      </c>
      <c r="I130" s="100">
        <v>14.1</v>
      </c>
      <c r="J130" s="100">
        <f t="shared" si="44"/>
        <v>0.589999999999998</v>
      </c>
      <c r="K130" s="100"/>
      <c r="L130" s="100">
        <f t="shared" si="25"/>
        <v>15.28</v>
      </c>
      <c r="M130" s="73"/>
    </row>
    <row r="131" ht="21.95" customHeight="1" spans="1:13">
      <c r="A131" s="97" t="s">
        <v>130</v>
      </c>
      <c r="B131" s="98">
        <v>4</v>
      </c>
      <c r="C131" s="25">
        <v>4</v>
      </c>
      <c r="D131" s="38">
        <v>1</v>
      </c>
      <c r="E131" s="99">
        <f t="shared" si="40"/>
        <v>3.84</v>
      </c>
      <c r="F131" s="99">
        <f t="shared" si="41"/>
        <v>0.85</v>
      </c>
      <c r="G131" s="100">
        <f t="shared" si="42"/>
        <v>2.99</v>
      </c>
      <c r="H131" s="99">
        <f t="shared" si="43"/>
        <v>2.99</v>
      </c>
      <c r="I131" s="100">
        <v>2.99</v>
      </c>
      <c r="J131" s="100">
        <f t="shared" si="44"/>
        <v>0</v>
      </c>
      <c r="K131" s="100"/>
      <c r="L131" s="100">
        <f t="shared" si="25"/>
        <v>2.99</v>
      </c>
      <c r="M131" s="73"/>
    </row>
    <row r="132" ht="21.95" customHeight="1" spans="1:13">
      <c r="A132" s="97" t="s">
        <v>131</v>
      </c>
      <c r="B132" s="98">
        <v>0</v>
      </c>
      <c r="C132" s="25">
        <v>0</v>
      </c>
      <c r="D132" s="38">
        <v>1</v>
      </c>
      <c r="E132" s="99">
        <f t="shared" si="40"/>
        <v>0</v>
      </c>
      <c r="F132" s="99">
        <f t="shared" si="41"/>
        <v>0</v>
      </c>
      <c r="G132" s="100">
        <f t="shared" si="42"/>
        <v>0</v>
      </c>
      <c r="H132" s="99">
        <f t="shared" si="43"/>
        <v>0</v>
      </c>
      <c r="I132" s="100">
        <v>0</v>
      </c>
      <c r="J132" s="100">
        <f t="shared" si="44"/>
        <v>0</v>
      </c>
      <c r="K132" s="100"/>
      <c r="L132" s="100">
        <f t="shared" si="25"/>
        <v>0</v>
      </c>
      <c r="M132" s="73"/>
    </row>
    <row r="133" ht="21.95" customHeight="1" spans="1:13">
      <c r="A133" s="97" t="s">
        <v>132</v>
      </c>
      <c r="B133" s="98">
        <v>7</v>
      </c>
      <c r="C133" s="25">
        <v>9</v>
      </c>
      <c r="D133" s="38">
        <v>1</v>
      </c>
      <c r="E133" s="99">
        <f t="shared" si="40"/>
        <v>8.64</v>
      </c>
      <c r="F133" s="99">
        <f t="shared" si="41"/>
        <v>1.49</v>
      </c>
      <c r="G133" s="100">
        <f t="shared" si="42"/>
        <v>7.15</v>
      </c>
      <c r="H133" s="99">
        <f t="shared" si="43"/>
        <v>7.15</v>
      </c>
      <c r="I133" s="100">
        <v>4.49</v>
      </c>
      <c r="J133" s="100">
        <f t="shared" si="44"/>
        <v>2.66</v>
      </c>
      <c r="K133" s="100"/>
      <c r="L133" s="100">
        <f t="shared" si="25"/>
        <v>9.81</v>
      </c>
      <c r="M133" s="73"/>
    </row>
    <row r="134" ht="21.95" customHeight="1" spans="1:13">
      <c r="A134" s="97" t="s">
        <v>196</v>
      </c>
      <c r="B134" s="98">
        <v>430</v>
      </c>
      <c r="C134" s="25">
        <v>505</v>
      </c>
      <c r="D134" s="38">
        <v>0.65</v>
      </c>
      <c r="E134" s="99">
        <f t="shared" si="40"/>
        <v>315.12</v>
      </c>
      <c r="F134" s="99">
        <f t="shared" si="41"/>
        <v>91.33</v>
      </c>
      <c r="G134" s="100">
        <f t="shared" si="42"/>
        <v>223.79</v>
      </c>
      <c r="H134" s="99">
        <f t="shared" si="43"/>
        <v>223.79</v>
      </c>
      <c r="I134" s="100">
        <v>210.93</v>
      </c>
      <c r="J134" s="100">
        <f t="shared" si="44"/>
        <v>12.86</v>
      </c>
      <c r="K134" s="100"/>
      <c r="L134" s="100">
        <f t="shared" si="25"/>
        <v>236.65</v>
      </c>
      <c r="M134" s="73"/>
    </row>
    <row r="135" ht="21.95" customHeight="1" spans="1:13">
      <c r="A135" s="97" t="s">
        <v>134</v>
      </c>
      <c r="B135" s="98">
        <v>209</v>
      </c>
      <c r="C135" s="25">
        <v>206</v>
      </c>
      <c r="D135" s="38">
        <v>0.65</v>
      </c>
      <c r="E135" s="99">
        <f t="shared" si="40"/>
        <v>128.54</v>
      </c>
      <c r="F135" s="99">
        <f t="shared" si="41"/>
        <v>44.39</v>
      </c>
      <c r="G135" s="100">
        <f t="shared" si="42"/>
        <v>84.15</v>
      </c>
      <c r="H135" s="99">
        <f t="shared" si="43"/>
        <v>84.15</v>
      </c>
      <c r="I135" s="100">
        <v>84.07</v>
      </c>
      <c r="J135" s="100">
        <f t="shared" si="44"/>
        <v>0.0799999999999983</v>
      </c>
      <c r="K135" s="100"/>
      <c r="L135" s="100">
        <f t="shared" si="25"/>
        <v>84.23</v>
      </c>
      <c r="M135" s="73"/>
    </row>
    <row r="136" ht="21.95" customHeight="1" spans="1:13">
      <c r="A136" s="97" t="s">
        <v>135</v>
      </c>
      <c r="B136" s="98">
        <v>143</v>
      </c>
      <c r="C136" s="25">
        <v>159</v>
      </c>
      <c r="D136" s="38">
        <v>0.65</v>
      </c>
      <c r="E136" s="99">
        <f t="shared" si="40"/>
        <v>99.22</v>
      </c>
      <c r="F136" s="99">
        <f t="shared" si="41"/>
        <v>30.37</v>
      </c>
      <c r="G136" s="100">
        <f t="shared" si="42"/>
        <v>68.85</v>
      </c>
      <c r="H136" s="99">
        <f t="shared" si="43"/>
        <v>68.85</v>
      </c>
      <c r="I136" s="100">
        <v>58.31</v>
      </c>
      <c r="J136" s="100">
        <f t="shared" si="44"/>
        <v>10.54</v>
      </c>
      <c r="K136" s="100"/>
      <c r="L136" s="100">
        <f t="shared" si="25"/>
        <v>79.39</v>
      </c>
      <c r="M136" s="73"/>
    </row>
    <row r="137" ht="21.95" customHeight="1" spans="1:13">
      <c r="A137" s="97" t="s">
        <v>136</v>
      </c>
      <c r="B137" s="98">
        <v>116</v>
      </c>
      <c r="C137" s="25">
        <v>119</v>
      </c>
      <c r="D137" s="38">
        <v>0.65</v>
      </c>
      <c r="E137" s="99">
        <f t="shared" si="40"/>
        <v>74.26</v>
      </c>
      <c r="F137" s="99">
        <f t="shared" si="41"/>
        <v>24.64</v>
      </c>
      <c r="G137" s="100">
        <f t="shared" si="42"/>
        <v>49.62</v>
      </c>
      <c r="H137" s="99">
        <f t="shared" si="43"/>
        <v>49.62</v>
      </c>
      <c r="I137" s="100">
        <v>45.51</v>
      </c>
      <c r="J137" s="100">
        <f t="shared" si="44"/>
        <v>4.11000000000001</v>
      </c>
      <c r="K137" s="100"/>
      <c r="L137" s="100">
        <f t="shared" si="25"/>
        <v>53.73</v>
      </c>
      <c r="M137" s="73"/>
    </row>
    <row r="138" ht="21.95" customHeight="1" spans="1:13">
      <c r="A138" s="97" t="s">
        <v>137</v>
      </c>
      <c r="B138" s="98">
        <v>153</v>
      </c>
      <c r="C138" s="25">
        <v>164</v>
      </c>
      <c r="D138" s="38">
        <v>0.85</v>
      </c>
      <c r="E138" s="99">
        <f t="shared" si="40"/>
        <v>133.82</v>
      </c>
      <c r="F138" s="99">
        <f t="shared" si="41"/>
        <v>32.5</v>
      </c>
      <c r="G138" s="100">
        <f t="shared" si="42"/>
        <v>101.32</v>
      </c>
      <c r="H138" s="99">
        <f t="shared" si="43"/>
        <v>101.32</v>
      </c>
      <c r="I138" s="100">
        <v>89.01</v>
      </c>
      <c r="J138" s="100">
        <f t="shared" si="44"/>
        <v>12.31</v>
      </c>
      <c r="K138" s="100"/>
      <c r="L138" s="100">
        <f t="shared" ref="L138:L165" si="47">G138+J138+K138</f>
        <v>113.63</v>
      </c>
      <c r="M138" s="73"/>
    </row>
    <row r="139" ht="21.95" customHeight="1" spans="1:13">
      <c r="A139" s="97" t="s">
        <v>138</v>
      </c>
      <c r="B139" s="98">
        <v>27</v>
      </c>
      <c r="C139" s="25">
        <v>29</v>
      </c>
      <c r="D139" s="38">
        <v>0.85</v>
      </c>
      <c r="E139" s="99">
        <f t="shared" ref="E139:E165" si="48">ROUND(C139*800*12*D139/10000,2)</f>
        <v>23.66</v>
      </c>
      <c r="F139" s="99">
        <f t="shared" ref="F139:F165" si="49">ROUND(B139*0.3*590*12/10000,2)</f>
        <v>5.73</v>
      </c>
      <c r="G139" s="100">
        <f t="shared" ref="G139:G165" si="50">E139-F139</f>
        <v>17.93</v>
      </c>
      <c r="H139" s="99">
        <f t="shared" ref="H139:H165" si="51">G139</f>
        <v>17.93</v>
      </c>
      <c r="I139" s="100">
        <v>15.09</v>
      </c>
      <c r="J139" s="100">
        <f t="shared" ref="J139:J165" si="52">H139-I139</f>
        <v>2.84</v>
      </c>
      <c r="K139" s="100"/>
      <c r="L139" s="100">
        <f t="shared" si="47"/>
        <v>20.77</v>
      </c>
      <c r="M139" s="73"/>
    </row>
    <row r="140" ht="21.95" customHeight="1" spans="1:13">
      <c r="A140" s="97" t="s">
        <v>139</v>
      </c>
      <c r="B140" s="98">
        <v>23</v>
      </c>
      <c r="C140" s="25">
        <v>22</v>
      </c>
      <c r="D140" s="38">
        <v>0.85</v>
      </c>
      <c r="E140" s="99">
        <f t="shared" si="48"/>
        <v>17.95</v>
      </c>
      <c r="F140" s="99">
        <f t="shared" si="49"/>
        <v>4.89</v>
      </c>
      <c r="G140" s="100">
        <f t="shared" si="50"/>
        <v>13.06</v>
      </c>
      <c r="H140" s="99">
        <f t="shared" si="51"/>
        <v>13.06</v>
      </c>
      <c r="I140" s="100">
        <v>11.89</v>
      </c>
      <c r="J140" s="100">
        <f t="shared" si="52"/>
        <v>1.17</v>
      </c>
      <c r="K140" s="100"/>
      <c r="L140" s="100">
        <f t="shared" si="47"/>
        <v>14.23</v>
      </c>
      <c r="M140" s="73"/>
    </row>
    <row r="141" ht="21.95" customHeight="1" spans="1:13">
      <c r="A141" s="97" t="s">
        <v>140</v>
      </c>
      <c r="B141" s="98">
        <v>52</v>
      </c>
      <c r="C141" s="25">
        <v>54</v>
      </c>
      <c r="D141" s="38">
        <v>0.85</v>
      </c>
      <c r="E141" s="99">
        <f t="shared" si="48"/>
        <v>44.06</v>
      </c>
      <c r="F141" s="99">
        <f t="shared" si="49"/>
        <v>11.04</v>
      </c>
      <c r="G141" s="100">
        <f t="shared" si="50"/>
        <v>33.02</v>
      </c>
      <c r="H141" s="99">
        <f t="shared" si="51"/>
        <v>33.02</v>
      </c>
      <c r="I141" s="100">
        <v>29.4</v>
      </c>
      <c r="J141" s="100">
        <f t="shared" si="52"/>
        <v>3.62</v>
      </c>
      <c r="K141" s="100"/>
      <c r="L141" s="100">
        <f t="shared" si="47"/>
        <v>36.64</v>
      </c>
      <c r="M141" s="73"/>
    </row>
    <row r="142" ht="21.95" customHeight="1" spans="1:13">
      <c r="A142" s="97" t="s">
        <v>141</v>
      </c>
      <c r="B142" s="98">
        <v>27</v>
      </c>
      <c r="C142" s="25">
        <v>30</v>
      </c>
      <c r="D142" s="38">
        <v>0.85</v>
      </c>
      <c r="E142" s="99">
        <f t="shared" si="48"/>
        <v>24.48</v>
      </c>
      <c r="F142" s="99">
        <f t="shared" si="49"/>
        <v>5.73</v>
      </c>
      <c r="G142" s="100">
        <f t="shared" si="50"/>
        <v>18.75</v>
      </c>
      <c r="H142" s="99">
        <f t="shared" si="51"/>
        <v>18.75</v>
      </c>
      <c r="I142" s="100">
        <v>17.54</v>
      </c>
      <c r="J142" s="100">
        <f t="shared" si="52"/>
        <v>1.21</v>
      </c>
      <c r="K142" s="100"/>
      <c r="L142" s="100">
        <f t="shared" si="47"/>
        <v>19.96</v>
      </c>
      <c r="M142" s="73"/>
    </row>
    <row r="143" ht="21.95" customHeight="1" spans="1:13">
      <c r="A143" s="97" t="s">
        <v>142</v>
      </c>
      <c r="B143" s="98">
        <v>30</v>
      </c>
      <c r="C143" s="25">
        <v>31</v>
      </c>
      <c r="D143" s="38">
        <v>0.85</v>
      </c>
      <c r="E143" s="99">
        <f t="shared" si="48"/>
        <v>25.3</v>
      </c>
      <c r="F143" s="99">
        <f t="shared" si="49"/>
        <v>6.37</v>
      </c>
      <c r="G143" s="100">
        <f t="shared" si="50"/>
        <v>18.93</v>
      </c>
      <c r="H143" s="99">
        <f t="shared" si="51"/>
        <v>18.93</v>
      </c>
      <c r="I143" s="100">
        <v>18.93</v>
      </c>
      <c r="J143" s="100">
        <f t="shared" si="52"/>
        <v>0</v>
      </c>
      <c r="K143" s="100"/>
      <c r="L143" s="100">
        <f t="shared" si="47"/>
        <v>18.93</v>
      </c>
      <c r="M143" s="73"/>
    </row>
    <row r="144" ht="21.95" customHeight="1" spans="1:13">
      <c r="A144" s="97" t="s">
        <v>143</v>
      </c>
      <c r="B144" s="98">
        <v>9</v>
      </c>
      <c r="C144" s="25">
        <v>11</v>
      </c>
      <c r="D144" s="38">
        <v>0.85</v>
      </c>
      <c r="E144" s="99">
        <f t="shared" si="48"/>
        <v>8.98</v>
      </c>
      <c r="F144" s="99">
        <f t="shared" si="49"/>
        <v>1.91</v>
      </c>
      <c r="G144" s="100">
        <f t="shared" si="50"/>
        <v>7.07</v>
      </c>
      <c r="H144" s="99">
        <f t="shared" si="51"/>
        <v>7.07</v>
      </c>
      <c r="I144" s="100">
        <v>6.86</v>
      </c>
      <c r="J144" s="100">
        <f t="shared" si="52"/>
        <v>0.21</v>
      </c>
      <c r="K144" s="100"/>
      <c r="L144" s="100">
        <f t="shared" si="47"/>
        <v>7.28</v>
      </c>
      <c r="M144" s="73"/>
    </row>
    <row r="145" ht="21.95" customHeight="1" spans="1:13">
      <c r="A145" s="123" t="s">
        <v>144</v>
      </c>
      <c r="B145" s="98">
        <v>100</v>
      </c>
      <c r="C145" s="25">
        <v>99</v>
      </c>
      <c r="D145" s="38">
        <v>0.85</v>
      </c>
      <c r="E145" s="99">
        <f t="shared" si="48"/>
        <v>80.78</v>
      </c>
      <c r="F145" s="99">
        <f t="shared" si="49"/>
        <v>21.24</v>
      </c>
      <c r="G145" s="100">
        <f t="shared" si="50"/>
        <v>59.54</v>
      </c>
      <c r="H145" s="99">
        <f t="shared" si="51"/>
        <v>59.54</v>
      </c>
      <c r="I145" s="100">
        <v>59.04</v>
      </c>
      <c r="J145" s="100">
        <f t="shared" si="52"/>
        <v>0.500000000000007</v>
      </c>
      <c r="K145" s="100"/>
      <c r="L145" s="100">
        <f t="shared" si="47"/>
        <v>60.04</v>
      </c>
      <c r="M145" s="73"/>
    </row>
    <row r="146" ht="21.95" customHeight="1" spans="1:13">
      <c r="A146" s="123" t="s">
        <v>145</v>
      </c>
      <c r="B146" s="98">
        <v>42</v>
      </c>
      <c r="C146" s="25">
        <v>43</v>
      </c>
      <c r="D146" s="38">
        <v>0.85</v>
      </c>
      <c r="E146" s="99">
        <f t="shared" si="48"/>
        <v>35.09</v>
      </c>
      <c r="F146" s="99">
        <f t="shared" si="49"/>
        <v>8.92</v>
      </c>
      <c r="G146" s="100">
        <f t="shared" si="50"/>
        <v>26.17</v>
      </c>
      <c r="H146" s="99">
        <f t="shared" si="51"/>
        <v>26.17</v>
      </c>
      <c r="I146" s="100">
        <v>24.75</v>
      </c>
      <c r="J146" s="100">
        <f t="shared" si="52"/>
        <v>1.42</v>
      </c>
      <c r="K146" s="100"/>
      <c r="L146" s="100">
        <f t="shared" si="47"/>
        <v>27.59</v>
      </c>
      <c r="M146" s="73"/>
    </row>
    <row r="147" ht="21.95" customHeight="1" spans="1:13">
      <c r="A147" s="123" t="s">
        <v>146</v>
      </c>
      <c r="B147" s="98">
        <v>34</v>
      </c>
      <c r="C147" s="25">
        <v>40</v>
      </c>
      <c r="D147" s="38">
        <v>0.85</v>
      </c>
      <c r="E147" s="99">
        <f t="shared" si="48"/>
        <v>32.64</v>
      </c>
      <c r="F147" s="99">
        <f t="shared" si="49"/>
        <v>7.22</v>
      </c>
      <c r="G147" s="100">
        <f t="shared" si="50"/>
        <v>25.42</v>
      </c>
      <c r="H147" s="99">
        <f t="shared" si="51"/>
        <v>25.42</v>
      </c>
      <c r="I147" s="100">
        <v>20.13</v>
      </c>
      <c r="J147" s="100">
        <f t="shared" si="52"/>
        <v>5.29</v>
      </c>
      <c r="K147" s="100"/>
      <c r="L147" s="100">
        <f t="shared" si="47"/>
        <v>30.71</v>
      </c>
      <c r="M147" s="73"/>
    </row>
    <row r="148" ht="21.95" customHeight="1" spans="1:13">
      <c r="A148" s="97" t="s">
        <v>147</v>
      </c>
      <c r="B148" s="98">
        <v>81</v>
      </c>
      <c r="C148" s="25">
        <v>84</v>
      </c>
      <c r="D148" s="38">
        <v>0.85</v>
      </c>
      <c r="E148" s="99">
        <f t="shared" si="48"/>
        <v>68.54</v>
      </c>
      <c r="F148" s="99">
        <f t="shared" si="49"/>
        <v>17.2</v>
      </c>
      <c r="G148" s="100">
        <f t="shared" si="50"/>
        <v>51.34</v>
      </c>
      <c r="H148" s="99">
        <f t="shared" si="51"/>
        <v>51.34</v>
      </c>
      <c r="I148" s="100">
        <v>41.83</v>
      </c>
      <c r="J148" s="100">
        <f t="shared" si="52"/>
        <v>9.51000000000001</v>
      </c>
      <c r="K148" s="100"/>
      <c r="L148" s="100">
        <f t="shared" si="47"/>
        <v>60.85</v>
      </c>
      <c r="M148" s="73"/>
    </row>
    <row r="149" ht="21.95" customHeight="1" spans="1:13">
      <c r="A149" s="97" t="s">
        <v>148</v>
      </c>
      <c r="B149" s="98">
        <v>37</v>
      </c>
      <c r="C149" s="25">
        <v>41</v>
      </c>
      <c r="D149" s="38">
        <v>0.85</v>
      </c>
      <c r="E149" s="99">
        <f t="shared" si="48"/>
        <v>33.46</v>
      </c>
      <c r="F149" s="99">
        <f t="shared" si="49"/>
        <v>7.86</v>
      </c>
      <c r="G149" s="100">
        <f t="shared" si="50"/>
        <v>25.6</v>
      </c>
      <c r="H149" s="99">
        <f t="shared" si="51"/>
        <v>25.6</v>
      </c>
      <c r="I149" s="100">
        <v>18.96</v>
      </c>
      <c r="J149" s="100">
        <f t="shared" si="52"/>
        <v>6.64</v>
      </c>
      <c r="K149" s="100"/>
      <c r="L149" s="100">
        <f t="shared" si="47"/>
        <v>32.24</v>
      </c>
      <c r="M149" s="73"/>
    </row>
    <row r="150" ht="21.95" customHeight="1" spans="1:13">
      <c r="A150" s="97" t="s">
        <v>149</v>
      </c>
      <c r="B150" s="98">
        <v>69</v>
      </c>
      <c r="C150" s="25">
        <v>84</v>
      </c>
      <c r="D150" s="38">
        <v>0.85</v>
      </c>
      <c r="E150" s="99">
        <f t="shared" si="48"/>
        <v>68.54</v>
      </c>
      <c r="F150" s="99">
        <f t="shared" si="49"/>
        <v>14.66</v>
      </c>
      <c r="G150" s="100">
        <f t="shared" si="50"/>
        <v>53.88</v>
      </c>
      <c r="H150" s="99">
        <f t="shared" si="51"/>
        <v>53.88</v>
      </c>
      <c r="I150" s="100">
        <v>44.19</v>
      </c>
      <c r="J150" s="100">
        <f t="shared" si="52"/>
        <v>9.69000000000001</v>
      </c>
      <c r="K150" s="100"/>
      <c r="L150" s="100">
        <f t="shared" si="47"/>
        <v>63.57</v>
      </c>
      <c r="M150" s="73"/>
    </row>
    <row r="151" ht="21.95" customHeight="1" spans="1:13">
      <c r="A151" s="97" t="s">
        <v>150</v>
      </c>
      <c r="B151" s="98">
        <v>65</v>
      </c>
      <c r="C151" s="25">
        <v>68</v>
      </c>
      <c r="D151" s="38">
        <v>0.85</v>
      </c>
      <c r="E151" s="99">
        <f t="shared" si="48"/>
        <v>55.49</v>
      </c>
      <c r="F151" s="99">
        <f t="shared" si="49"/>
        <v>13.81</v>
      </c>
      <c r="G151" s="100">
        <f t="shared" si="50"/>
        <v>41.68</v>
      </c>
      <c r="H151" s="99">
        <f t="shared" si="51"/>
        <v>41.68</v>
      </c>
      <c r="I151" s="100">
        <v>39.05</v>
      </c>
      <c r="J151" s="100">
        <f t="shared" si="52"/>
        <v>2.63</v>
      </c>
      <c r="K151" s="100"/>
      <c r="L151" s="100">
        <f t="shared" si="47"/>
        <v>44.31</v>
      </c>
      <c r="M151" s="73"/>
    </row>
    <row r="152" ht="21.95" customHeight="1" spans="1:13">
      <c r="A152" s="97" t="s">
        <v>151</v>
      </c>
      <c r="B152" s="98">
        <v>138</v>
      </c>
      <c r="C152" s="25">
        <v>146</v>
      </c>
      <c r="D152" s="38">
        <v>0.65</v>
      </c>
      <c r="E152" s="99">
        <f t="shared" si="48"/>
        <v>91.1</v>
      </c>
      <c r="F152" s="99">
        <f t="shared" si="49"/>
        <v>29.31</v>
      </c>
      <c r="G152" s="100">
        <f t="shared" si="50"/>
        <v>61.79</v>
      </c>
      <c r="H152" s="99">
        <f t="shared" si="51"/>
        <v>61.79</v>
      </c>
      <c r="I152" s="100">
        <v>58.09</v>
      </c>
      <c r="J152" s="100">
        <f t="shared" si="52"/>
        <v>3.69999999999999</v>
      </c>
      <c r="K152" s="100"/>
      <c r="L152" s="100">
        <f t="shared" si="47"/>
        <v>65.49</v>
      </c>
      <c r="M152" s="73"/>
    </row>
    <row r="153" ht="21.95" customHeight="1" spans="1:13">
      <c r="A153" s="97" t="s">
        <v>152</v>
      </c>
      <c r="B153" s="98">
        <v>134</v>
      </c>
      <c r="C153" s="25">
        <v>153</v>
      </c>
      <c r="D153" s="38">
        <v>0.85</v>
      </c>
      <c r="E153" s="99">
        <f t="shared" si="48"/>
        <v>124.85</v>
      </c>
      <c r="F153" s="99">
        <f t="shared" si="49"/>
        <v>28.46</v>
      </c>
      <c r="G153" s="100">
        <f t="shared" si="50"/>
        <v>96.39</v>
      </c>
      <c r="H153" s="99">
        <f t="shared" si="51"/>
        <v>96.39</v>
      </c>
      <c r="I153" s="100">
        <v>75.9</v>
      </c>
      <c r="J153" s="100">
        <f t="shared" si="52"/>
        <v>20.49</v>
      </c>
      <c r="K153" s="100"/>
      <c r="L153" s="100">
        <f t="shared" si="47"/>
        <v>116.88</v>
      </c>
      <c r="M153" s="73"/>
    </row>
    <row r="154" ht="21.95" customHeight="1" spans="1:13">
      <c r="A154" s="125" t="s">
        <v>153</v>
      </c>
      <c r="B154" s="98">
        <v>19</v>
      </c>
      <c r="C154" s="25">
        <v>20</v>
      </c>
      <c r="D154" s="38">
        <v>1</v>
      </c>
      <c r="E154" s="99">
        <f t="shared" si="48"/>
        <v>19.2</v>
      </c>
      <c r="F154" s="99">
        <f t="shared" si="49"/>
        <v>4.04</v>
      </c>
      <c r="G154" s="100">
        <f t="shared" si="50"/>
        <v>15.16</v>
      </c>
      <c r="H154" s="99">
        <f t="shared" si="51"/>
        <v>15.16</v>
      </c>
      <c r="I154" s="100">
        <v>15.38</v>
      </c>
      <c r="J154" s="100">
        <f t="shared" si="52"/>
        <v>-0.220000000000001</v>
      </c>
      <c r="K154" s="100"/>
      <c r="L154" s="100">
        <f t="shared" si="47"/>
        <v>14.94</v>
      </c>
      <c r="M154" s="73"/>
    </row>
    <row r="155" ht="21.95" customHeight="1" spans="1:13">
      <c r="A155" s="125" t="s">
        <v>154</v>
      </c>
      <c r="B155" s="98">
        <v>35</v>
      </c>
      <c r="C155" s="25">
        <v>43</v>
      </c>
      <c r="D155" s="38">
        <v>1</v>
      </c>
      <c r="E155" s="99">
        <f t="shared" si="48"/>
        <v>41.28</v>
      </c>
      <c r="F155" s="99">
        <f t="shared" si="49"/>
        <v>7.43</v>
      </c>
      <c r="G155" s="100">
        <f t="shared" si="50"/>
        <v>33.85</v>
      </c>
      <c r="H155" s="99">
        <f t="shared" si="51"/>
        <v>33.85</v>
      </c>
      <c r="I155" s="100">
        <v>29.57</v>
      </c>
      <c r="J155" s="100">
        <f t="shared" si="52"/>
        <v>4.28</v>
      </c>
      <c r="K155" s="100"/>
      <c r="L155" s="100">
        <f t="shared" si="47"/>
        <v>38.13</v>
      </c>
      <c r="M155" s="73"/>
    </row>
    <row r="156" ht="21.95" customHeight="1" spans="1:13">
      <c r="A156" s="97" t="s">
        <v>155</v>
      </c>
      <c r="B156" s="98">
        <v>32</v>
      </c>
      <c r="C156" s="25">
        <v>38</v>
      </c>
      <c r="D156" s="38">
        <v>0.85</v>
      </c>
      <c r="E156" s="99">
        <f t="shared" si="48"/>
        <v>31.01</v>
      </c>
      <c r="F156" s="99">
        <f t="shared" si="49"/>
        <v>6.8</v>
      </c>
      <c r="G156" s="100">
        <f t="shared" si="50"/>
        <v>24.21</v>
      </c>
      <c r="H156" s="99">
        <f t="shared" si="51"/>
        <v>24.21</v>
      </c>
      <c r="I156" s="100">
        <v>23.22</v>
      </c>
      <c r="J156" s="100">
        <f t="shared" si="52"/>
        <v>0.990000000000002</v>
      </c>
      <c r="K156" s="100"/>
      <c r="L156" s="100">
        <f t="shared" si="47"/>
        <v>25.2</v>
      </c>
      <c r="M156" s="73"/>
    </row>
    <row r="157" ht="21.95" customHeight="1" spans="1:13">
      <c r="A157" s="97" t="s">
        <v>156</v>
      </c>
      <c r="B157" s="98">
        <v>80</v>
      </c>
      <c r="C157" s="25">
        <v>89</v>
      </c>
      <c r="D157" s="38">
        <v>0.85</v>
      </c>
      <c r="E157" s="99">
        <f t="shared" si="48"/>
        <v>72.62</v>
      </c>
      <c r="F157" s="99">
        <f t="shared" si="49"/>
        <v>16.99</v>
      </c>
      <c r="G157" s="100">
        <f t="shared" si="50"/>
        <v>55.63</v>
      </c>
      <c r="H157" s="99">
        <f t="shared" si="51"/>
        <v>55.63</v>
      </c>
      <c r="I157" s="100">
        <v>48.36</v>
      </c>
      <c r="J157" s="100">
        <f t="shared" si="52"/>
        <v>7.27000000000001</v>
      </c>
      <c r="K157" s="100"/>
      <c r="L157" s="100">
        <f t="shared" si="47"/>
        <v>62.9</v>
      </c>
      <c r="M157" s="73"/>
    </row>
    <row r="158" ht="21.95" customHeight="1" spans="1:13">
      <c r="A158" s="97" t="s">
        <v>157</v>
      </c>
      <c r="B158" s="98">
        <v>127</v>
      </c>
      <c r="C158" s="25">
        <v>151</v>
      </c>
      <c r="D158" s="38">
        <v>0.85</v>
      </c>
      <c r="E158" s="99">
        <f t="shared" si="48"/>
        <v>123.22</v>
      </c>
      <c r="F158" s="99">
        <f t="shared" si="49"/>
        <v>26.97</v>
      </c>
      <c r="G158" s="100">
        <f t="shared" si="50"/>
        <v>96.25</v>
      </c>
      <c r="H158" s="99">
        <f t="shared" si="51"/>
        <v>96.25</v>
      </c>
      <c r="I158" s="100">
        <v>81.44</v>
      </c>
      <c r="J158" s="100">
        <f t="shared" si="52"/>
        <v>14.81</v>
      </c>
      <c r="K158" s="100"/>
      <c r="L158" s="100">
        <f t="shared" si="47"/>
        <v>111.06</v>
      </c>
      <c r="M158" s="73"/>
    </row>
    <row r="159" ht="21.95" customHeight="1" spans="1:13">
      <c r="A159" s="97" t="s">
        <v>158</v>
      </c>
      <c r="B159" s="98">
        <v>91</v>
      </c>
      <c r="C159" s="25">
        <v>92</v>
      </c>
      <c r="D159" s="38">
        <v>1</v>
      </c>
      <c r="E159" s="99">
        <f t="shared" si="48"/>
        <v>88.32</v>
      </c>
      <c r="F159" s="99">
        <f t="shared" si="49"/>
        <v>19.33</v>
      </c>
      <c r="G159" s="100">
        <f t="shared" si="50"/>
        <v>68.99</v>
      </c>
      <c r="H159" s="99">
        <f t="shared" si="51"/>
        <v>68.99</v>
      </c>
      <c r="I159" s="100">
        <v>68.24</v>
      </c>
      <c r="J159" s="100">
        <f t="shared" si="52"/>
        <v>0.75</v>
      </c>
      <c r="K159" s="100"/>
      <c r="L159" s="100">
        <f t="shared" si="47"/>
        <v>69.74</v>
      </c>
      <c r="M159" s="73"/>
    </row>
    <row r="160" ht="21.95" customHeight="1" spans="1:13">
      <c r="A160" s="97" t="s">
        <v>159</v>
      </c>
      <c r="B160" s="98">
        <v>10</v>
      </c>
      <c r="C160" s="25">
        <v>10</v>
      </c>
      <c r="D160" s="38">
        <v>1</v>
      </c>
      <c r="E160" s="99">
        <f t="shared" si="48"/>
        <v>9.6</v>
      </c>
      <c r="F160" s="99">
        <f t="shared" si="49"/>
        <v>2.12</v>
      </c>
      <c r="G160" s="100">
        <f t="shared" si="50"/>
        <v>7.48</v>
      </c>
      <c r="H160" s="99">
        <f t="shared" si="51"/>
        <v>7.48</v>
      </c>
      <c r="I160" s="100">
        <v>7.9</v>
      </c>
      <c r="J160" s="100">
        <f t="shared" si="52"/>
        <v>-0.420000000000001</v>
      </c>
      <c r="K160" s="100"/>
      <c r="L160" s="100">
        <f t="shared" si="47"/>
        <v>7.06</v>
      </c>
      <c r="M160" s="73"/>
    </row>
    <row r="161" ht="21.95" customHeight="1" spans="1:13">
      <c r="A161" s="97" t="s">
        <v>160</v>
      </c>
      <c r="B161" s="98">
        <v>17</v>
      </c>
      <c r="C161" s="25">
        <v>19</v>
      </c>
      <c r="D161" s="38">
        <v>1</v>
      </c>
      <c r="E161" s="99">
        <f t="shared" si="48"/>
        <v>18.24</v>
      </c>
      <c r="F161" s="99">
        <f t="shared" si="49"/>
        <v>3.61</v>
      </c>
      <c r="G161" s="100">
        <f t="shared" si="50"/>
        <v>14.63</v>
      </c>
      <c r="H161" s="99">
        <f t="shared" si="51"/>
        <v>14.63</v>
      </c>
      <c r="I161" s="100">
        <v>12.17</v>
      </c>
      <c r="J161" s="100">
        <f t="shared" si="52"/>
        <v>2.46</v>
      </c>
      <c r="K161" s="100"/>
      <c r="L161" s="100">
        <f t="shared" si="47"/>
        <v>17.09</v>
      </c>
      <c r="M161" s="73"/>
    </row>
    <row r="162" ht="21.95" customHeight="1" spans="1:13">
      <c r="A162" s="127" t="s">
        <v>161</v>
      </c>
      <c r="B162" s="98">
        <v>3</v>
      </c>
      <c r="C162" s="25">
        <v>3</v>
      </c>
      <c r="D162" s="38">
        <v>1</v>
      </c>
      <c r="E162" s="99">
        <f t="shared" si="48"/>
        <v>2.88</v>
      </c>
      <c r="F162" s="99">
        <f t="shared" si="49"/>
        <v>0.64</v>
      </c>
      <c r="G162" s="100">
        <f t="shared" si="50"/>
        <v>2.24</v>
      </c>
      <c r="H162" s="99">
        <f t="shared" si="51"/>
        <v>2.24</v>
      </c>
      <c r="I162" s="100">
        <v>2.24</v>
      </c>
      <c r="J162" s="100">
        <f t="shared" si="52"/>
        <v>0</v>
      </c>
      <c r="K162" s="100"/>
      <c r="L162" s="100">
        <f t="shared" si="47"/>
        <v>2.24</v>
      </c>
      <c r="M162" s="73"/>
    </row>
    <row r="163" ht="21.95" customHeight="1" spans="1:13">
      <c r="A163" s="97" t="s">
        <v>162</v>
      </c>
      <c r="B163" s="98">
        <v>97</v>
      </c>
      <c r="C163" s="25">
        <v>98</v>
      </c>
      <c r="D163" s="38">
        <v>0.85</v>
      </c>
      <c r="E163" s="99">
        <f t="shared" si="48"/>
        <v>79.97</v>
      </c>
      <c r="F163" s="99">
        <f t="shared" si="49"/>
        <v>20.6</v>
      </c>
      <c r="G163" s="100">
        <f t="shared" si="50"/>
        <v>59.37</v>
      </c>
      <c r="H163" s="99">
        <f t="shared" si="51"/>
        <v>59.37</v>
      </c>
      <c r="I163" s="100">
        <v>57.23</v>
      </c>
      <c r="J163" s="100">
        <f t="shared" si="52"/>
        <v>2.14</v>
      </c>
      <c r="K163" s="100"/>
      <c r="L163" s="100">
        <f t="shared" si="47"/>
        <v>61.51</v>
      </c>
      <c r="M163" s="73"/>
    </row>
    <row r="164" ht="21.95" customHeight="1" spans="1:13">
      <c r="A164" s="97" t="s">
        <v>163</v>
      </c>
      <c r="B164" s="98">
        <v>63</v>
      </c>
      <c r="C164" s="25">
        <v>68</v>
      </c>
      <c r="D164" s="38">
        <v>0.85</v>
      </c>
      <c r="E164" s="99">
        <f t="shared" si="48"/>
        <v>55.49</v>
      </c>
      <c r="F164" s="99">
        <f t="shared" si="49"/>
        <v>13.38</v>
      </c>
      <c r="G164" s="100">
        <f t="shared" si="50"/>
        <v>42.11</v>
      </c>
      <c r="H164" s="99">
        <f t="shared" si="51"/>
        <v>42.11</v>
      </c>
      <c r="I164" s="100">
        <v>35.25</v>
      </c>
      <c r="J164" s="100">
        <f t="shared" si="52"/>
        <v>6.86</v>
      </c>
      <c r="K164" s="100"/>
      <c r="L164" s="100">
        <f t="shared" si="47"/>
        <v>48.97</v>
      </c>
      <c r="M164" s="73"/>
    </row>
    <row r="165" ht="21.95" customHeight="1" spans="1:13">
      <c r="A165" s="97" t="s">
        <v>164</v>
      </c>
      <c r="B165" s="98">
        <v>78</v>
      </c>
      <c r="C165" s="25">
        <v>86</v>
      </c>
      <c r="D165" s="38">
        <v>0.85</v>
      </c>
      <c r="E165" s="99">
        <f t="shared" si="48"/>
        <v>70.18</v>
      </c>
      <c r="F165" s="99">
        <f t="shared" si="49"/>
        <v>16.57</v>
      </c>
      <c r="G165" s="100">
        <f t="shared" si="50"/>
        <v>53.61</v>
      </c>
      <c r="H165" s="99">
        <f t="shared" si="51"/>
        <v>53.61</v>
      </c>
      <c r="I165" s="100">
        <v>41.29</v>
      </c>
      <c r="J165" s="100">
        <f t="shared" si="52"/>
        <v>12.32</v>
      </c>
      <c r="K165" s="100"/>
      <c r="L165" s="100">
        <f t="shared" si="47"/>
        <v>65.93</v>
      </c>
      <c r="M165" s="73"/>
    </row>
    <row r="166" ht="81" customHeight="1" spans="1:13">
      <c r="A166" s="13" t="s">
        <v>219</v>
      </c>
      <c r="B166" s="128"/>
      <c r="C166" s="129"/>
      <c r="D166" s="130"/>
      <c r="E166" s="130"/>
      <c r="F166" s="130"/>
      <c r="G166" s="130"/>
      <c r="H166" s="130"/>
      <c r="I166" s="128"/>
      <c r="J166" s="130"/>
      <c r="K166" s="130"/>
      <c r="L166" s="128"/>
      <c r="M166" s="73"/>
    </row>
    <row r="167" spans="4:11">
      <c r="D167"/>
      <c r="E167"/>
      <c r="F167"/>
      <c r="G167"/>
      <c r="H167"/>
      <c r="I167"/>
      <c r="J167"/>
      <c r="K167"/>
    </row>
  </sheetData>
  <mergeCells count="13">
    <mergeCell ref="A2:L2"/>
    <mergeCell ref="A3:E3"/>
    <mergeCell ref="H4:J4"/>
    <mergeCell ref="A166:L166"/>
    <mergeCell ref="A4:A5"/>
    <mergeCell ref="B4:B5"/>
    <mergeCell ref="C4:C5"/>
    <mergeCell ref="D4:D5"/>
    <mergeCell ref="E4:E5"/>
    <mergeCell ref="F4:F5"/>
    <mergeCell ref="G4:G5"/>
    <mergeCell ref="K4:K5"/>
    <mergeCell ref="L4:L5"/>
  </mergeCells>
  <printOptions horizontalCentered="1"/>
  <pageMargins left="0.472222222222222" right="0.472222222222222" top="0.590277777777778" bottom="0.786805555555556" header="0" footer="0.393055555555556"/>
  <pageSetup paperSize="9" scale="94"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B166"/>
  <sheetViews>
    <sheetView zoomScale="85" zoomScaleNormal="85" workbookViewId="0">
      <pane ySplit="5" topLeftCell="A6" activePane="bottomLeft" state="frozen"/>
      <selection/>
      <selection pane="bottomLeft" activeCell="V11" sqref="V11"/>
    </sheetView>
  </sheetViews>
  <sheetFormatPr defaultColWidth="9" defaultRowHeight="14.25" customHeight="1"/>
  <cols>
    <col min="1" max="1" width="19.875" style="5" customWidth="1"/>
    <col min="2" max="2" width="9.11666666666667" style="5" customWidth="1"/>
    <col min="3" max="4" width="7.2" style="5" customWidth="1"/>
    <col min="5" max="5" width="7.64166666666667" style="5" customWidth="1"/>
    <col min="6" max="6" width="8.23333333333333" style="6" customWidth="1"/>
    <col min="7" max="7" width="6.61666666666667" style="7" customWidth="1"/>
    <col min="8" max="8" width="6.75" style="7" customWidth="1"/>
    <col min="9" max="9" width="8.125" style="7" customWidth="1"/>
    <col min="10" max="10" width="7.25" style="8" customWidth="1"/>
    <col min="11" max="11" width="9.625" style="9" customWidth="1"/>
    <col min="12" max="12" width="11.25" style="9" customWidth="1"/>
    <col min="13" max="13" width="13.5" style="9" customWidth="1"/>
    <col min="14" max="14" width="12.125" style="9" customWidth="1"/>
    <col min="15" max="15" width="11.75" style="9" customWidth="1"/>
    <col min="16" max="16" width="10.625" style="9" customWidth="1"/>
    <col min="17" max="17" width="10" style="9" customWidth="1"/>
    <col min="18" max="18" width="10.25" style="9" customWidth="1"/>
    <col min="19" max="22" width="10" style="9" customWidth="1"/>
    <col min="23" max="23" width="10" style="7" customWidth="1"/>
    <col min="24" max="24" width="10" style="10" customWidth="1"/>
    <col min="25" max="26" width="10" style="11" customWidth="1"/>
    <col min="27" max="27" width="12.125" style="12" customWidth="1"/>
    <col min="28" max="28" width="9" style="8"/>
  </cols>
  <sheetData>
    <row r="1" s="1" customFormat="1" ht="17" customHeight="1" spans="1:28">
      <c r="A1" s="13" t="s">
        <v>220</v>
      </c>
      <c r="B1" s="13"/>
      <c r="C1" s="13"/>
      <c r="D1" s="13"/>
      <c r="E1" s="13"/>
      <c r="F1" s="6"/>
      <c r="G1" s="7"/>
      <c r="H1" s="7"/>
      <c r="I1" s="7"/>
      <c r="J1" s="7"/>
      <c r="K1" s="9"/>
      <c r="L1" s="9"/>
      <c r="M1" s="9"/>
      <c r="N1" s="9"/>
      <c r="O1" s="9"/>
      <c r="P1" s="9"/>
      <c r="Q1" s="9"/>
      <c r="R1" s="9"/>
      <c r="S1" s="9"/>
      <c r="T1" s="9"/>
      <c r="U1" s="9"/>
      <c r="V1" s="46"/>
      <c r="W1" s="46"/>
      <c r="X1" s="9"/>
      <c r="Y1" s="9"/>
      <c r="Z1" s="9"/>
      <c r="AA1" s="9"/>
      <c r="AB1" s="8"/>
    </row>
    <row r="2" s="2" customFormat="1" ht="30" customHeight="1" spans="1:27">
      <c r="A2" s="14" t="s">
        <v>221</v>
      </c>
      <c r="B2" s="14"/>
      <c r="C2" s="14"/>
      <c r="D2" s="14"/>
      <c r="E2" s="14"/>
      <c r="F2" s="15"/>
      <c r="G2" s="15"/>
      <c r="H2" s="15"/>
      <c r="I2" s="15"/>
      <c r="J2" s="14"/>
      <c r="K2" s="14"/>
      <c r="L2" s="14"/>
      <c r="M2" s="14"/>
      <c r="N2" s="14"/>
      <c r="O2" s="14"/>
      <c r="P2" s="14"/>
      <c r="Q2" s="14"/>
      <c r="R2" s="14"/>
      <c r="S2" s="14"/>
      <c r="T2" s="14"/>
      <c r="U2" s="14"/>
      <c r="V2" s="14"/>
      <c r="W2" s="14"/>
      <c r="X2" s="47"/>
      <c r="Y2" s="14"/>
      <c r="Z2" s="14"/>
      <c r="AA2" s="14"/>
    </row>
    <row r="3" s="1" customFormat="1" ht="18.95" customHeight="1" spans="1:28">
      <c r="A3" s="5"/>
      <c r="B3" s="5"/>
      <c r="C3" s="5"/>
      <c r="D3" s="5"/>
      <c r="E3" s="5"/>
      <c r="F3" s="6"/>
      <c r="G3" s="7"/>
      <c r="H3" s="7"/>
      <c r="I3" s="7"/>
      <c r="J3" s="7"/>
      <c r="K3" s="9"/>
      <c r="L3" s="9"/>
      <c r="M3" s="9"/>
      <c r="N3" s="9"/>
      <c r="O3" s="9"/>
      <c r="P3" s="9"/>
      <c r="Q3" s="9"/>
      <c r="R3" s="9"/>
      <c r="S3" s="9"/>
      <c r="T3" s="9"/>
      <c r="U3" s="9"/>
      <c r="V3" s="9"/>
      <c r="W3" s="48"/>
      <c r="X3" s="9"/>
      <c r="Y3" s="9"/>
      <c r="Z3" s="9"/>
      <c r="AA3" s="9" t="s">
        <v>168</v>
      </c>
      <c r="AB3" s="8"/>
    </row>
    <row r="4" s="1" customFormat="1" ht="21" customHeight="1" spans="1:28">
      <c r="A4" s="16" t="s">
        <v>169</v>
      </c>
      <c r="B4" s="17" t="s">
        <v>170</v>
      </c>
      <c r="C4" s="17"/>
      <c r="D4" s="17"/>
      <c r="E4" s="17"/>
      <c r="F4" s="17" t="s">
        <v>222</v>
      </c>
      <c r="G4" s="17"/>
      <c r="H4" s="17"/>
      <c r="I4" s="17"/>
      <c r="J4" s="33" t="s">
        <v>172</v>
      </c>
      <c r="K4" s="34" t="s">
        <v>173</v>
      </c>
      <c r="L4" s="34"/>
      <c r="M4" s="34"/>
      <c r="N4" s="34"/>
      <c r="O4" s="34" t="s">
        <v>223</v>
      </c>
      <c r="P4" s="34"/>
      <c r="Q4" s="34"/>
      <c r="R4" s="34"/>
      <c r="S4" s="49" t="s">
        <v>224</v>
      </c>
      <c r="T4" s="50"/>
      <c r="U4" s="50"/>
      <c r="V4" s="51"/>
      <c r="W4" s="52" t="s">
        <v>176</v>
      </c>
      <c r="X4" s="53"/>
      <c r="Y4" s="57"/>
      <c r="Z4" s="58" t="s">
        <v>177</v>
      </c>
      <c r="AA4" s="59" t="s">
        <v>179</v>
      </c>
      <c r="AB4" s="8"/>
    </row>
    <row r="5" s="1" customFormat="1" ht="40" customHeight="1" spans="1:28">
      <c r="A5" s="16"/>
      <c r="B5" s="18" t="s">
        <v>4</v>
      </c>
      <c r="C5" s="19" t="s">
        <v>225</v>
      </c>
      <c r="D5" s="19" t="s">
        <v>226</v>
      </c>
      <c r="E5" s="19" t="s">
        <v>227</v>
      </c>
      <c r="F5" s="18" t="s">
        <v>4</v>
      </c>
      <c r="G5" s="19" t="s">
        <v>225</v>
      </c>
      <c r="H5" s="19" t="s">
        <v>226</v>
      </c>
      <c r="I5" s="19" t="s">
        <v>227</v>
      </c>
      <c r="J5" s="35"/>
      <c r="K5" s="36" t="s">
        <v>4</v>
      </c>
      <c r="L5" s="36" t="s">
        <v>225</v>
      </c>
      <c r="M5" s="36" t="s">
        <v>226</v>
      </c>
      <c r="N5" s="36" t="s">
        <v>227</v>
      </c>
      <c r="O5" s="36" t="s">
        <v>4</v>
      </c>
      <c r="P5" s="36" t="s">
        <v>225</v>
      </c>
      <c r="Q5" s="36" t="s">
        <v>226</v>
      </c>
      <c r="R5" s="36" t="s">
        <v>227</v>
      </c>
      <c r="S5" s="36" t="s">
        <v>4</v>
      </c>
      <c r="T5" s="36" t="s">
        <v>225</v>
      </c>
      <c r="U5" s="36" t="s">
        <v>226</v>
      </c>
      <c r="V5" s="36" t="s">
        <v>227</v>
      </c>
      <c r="W5" s="54" t="s">
        <v>180</v>
      </c>
      <c r="X5" s="55" t="s">
        <v>181</v>
      </c>
      <c r="Y5" s="60" t="s">
        <v>182</v>
      </c>
      <c r="Z5" s="61"/>
      <c r="AA5" s="54"/>
      <c r="AB5" s="8"/>
    </row>
    <row r="6" s="1" customFormat="1" ht="38" customHeight="1" spans="1:28">
      <c r="A6" s="20" t="s">
        <v>183</v>
      </c>
      <c r="B6" s="18" t="s">
        <v>228</v>
      </c>
      <c r="C6" s="18" t="s">
        <v>185</v>
      </c>
      <c r="D6" s="18" t="s">
        <v>186</v>
      </c>
      <c r="E6" s="18" t="s">
        <v>229</v>
      </c>
      <c r="F6" s="18" t="s">
        <v>230</v>
      </c>
      <c r="G6" s="18" t="s">
        <v>231</v>
      </c>
      <c r="H6" s="18" t="s">
        <v>213</v>
      </c>
      <c r="I6" s="18" t="s">
        <v>191</v>
      </c>
      <c r="J6" s="18" t="s">
        <v>232</v>
      </c>
      <c r="K6" s="18" t="s">
        <v>233</v>
      </c>
      <c r="L6" s="18" t="s">
        <v>234</v>
      </c>
      <c r="M6" s="18" t="s">
        <v>235</v>
      </c>
      <c r="N6" s="18" t="s">
        <v>236</v>
      </c>
      <c r="O6" s="18" t="s">
        <v>237</v>
      </c>
      <c r="P6" s="18" t="s">
        <v>238</v>
      </c>
      <c r="Q6" s="18" t="s">
        <v>239</v>
      </c>
      <c r="R6" s="18" t="s">
        <v>240</v>
      </c>
      <c r="S6" s="18" t="s">
        <v>241</v>
      </c>
      <c r="T6" s="18" t="s">
        <v>242</v>
      </c>
      <c r="U6" s="18" t="s">
        <v>243</v>
      </c>
      <c r="V6" s="18" t="s">
        <v>244</v>
      </c>
      <c r="W6" s="18" t="s">
        <v>245</v>
      </c>
      <c r="X6" s="18" t="s">
        <v>246</v>
      </c>
      <c r="Y6" s="18" t="s">
        <v>247</v>
      </c>
      <c r="Z6" s="18" t="s">
        <v>248</v>
      </c>
      <c r="AA6" s="18" t="s">
        <v>249</v>
      </c>
      <c r="AB6" s="8"/>
    </row>
    <row r="7" s="3" customFormat="1" ht="21.95" customHeight="1" spans="1:28">
      <c r="A7" s="21" t="s">
        <v>4</v>
      </c>
      <c r="B7" s="17">
        <f>SUM(B8,B107)</f>
        <v>1357</v>
      </c>
      <c r="C7" s="17">
        <f t="shared" ref="B7:G7" si="0">SUM(C8,C107)</f>
        <v>17</v>
      </c>
      <c r="D7" s="17">
        <f t="shared" si="0"/>
        <v>124</v>
      </c>
      <c r="E7" s="17">
        <f t="shared" si="0"/>
        <v>1216</v>
      </c>
      <c r="F7" s="17">
        <f t="shared" si="0"/>
        <v>1355</v>
      </c>
      <c r="G7" s="17">
        <f t="shared" si="0"/>
        <v>17</v>
      </c>
      <c r="H7" s="17">
        <f t="shared" ref="H7:AA7" si="1">SUM(H8,H107)</f>
        <v>123</v>
      </c>
      <c r="I7" s="17">
        <f t="shared" si="1"/>
        <v>1215</v>
      </c>
      <c r="J7" s="17"/>
      <c r="K7" s="37">
        <f>SUM(K8,K107)</f>
        <v>357.02</v>
      </c>
      <c r="L7" s="37">
        <f>SUM(L8,L107)</f>
        <v>8.88</v>
      </c>
      <c r="M7" s="37">
        <f t="shared" si="1"/>
        <v>54.19</v>
      </c>
      <c r="N7" s="37">
        <f t="shared" si="1"/>
        <v>293.95</v>
      </c>
      <c r="O7" s="37">
        <f t="shared" si="1"/>
        <v>134.34</v>
      </c>
      <c r="P7" s="37">
        <f t="shared" si="1"/>
        <v>3.18</v>
      </c>
      <c r="Q7" s="37">
        <f t="shared" si="1"/>
        <v>17.38</v>
      </c>
      <c r="R7" s="37">
        <f t="shared" si="1"/>
        <v>113.78</v>
      </c>
      <c r="S7" s="37">
        <f t="shared" si="1"/>
        <v>222.68</v>
      </c>
      <c r="T7" s="37">
        <f t="shared" si="1"/>
        <v>5.7</v>
      </c>
      <c r="U7" s="37">
        <f t="shared" si="1"/>
        <v>36.81</v>
      </c>
      <c r="V7" s="37">
        <f t="shared" si="1"/>
        <v>180.17</v>
      </c>
      <c r="W7" s="37">
        <f t="shared" si="1"/>
        <v>222.68</v>
      </c>
      <c r="X7" s="37">
        <f t="shared" si="1"/>
        <v>226.14</v>
      </c>
      <c r="Y7" s="37">
        <f t="shared" si="1"/>
        <v>-3.46</v>
      </c>
      <c r="Z7" s="37">
        <f t="shared" si="1"/>
        <v>0</v>
      </c>
      <c r="AA7" s="37">
        <f t="shared" si="1"/>
        <v>219.22</v>
      </c>
      <c r="AB7" s="8"/>
    </row>
    <row r="8" s="3" customFormat="1" ht="21.95" customHeight="1" spans="1:28">
      <c r="A8" s="21" t="s">
        <v>7</v>
      </c>
      <c r="B8" s="22">
        <f>SUM(B9,B21,B22,B29,B36,B42,B46,B50,B53,B59,B64,B65,B66,B70,B76,B84,B90,B94,B97,B100,B103,B106)</f>
        <v>531</v>
      </c>
      <c r="C8" s="22">
        <f t="shared" ref="B8:G8" si="2">SUM(C9,C21,C22,C29,C36,C42,C46,C50,C53,C59,C64,C65,C66,C70,C76,C84,C90,C94,C97,C100,C103,C106)</f>
        <v>3</v>
      </c>
      <c r="D8" s="22">
        <f t="shared" si="2"/>
        <v>23</v>
      </c>
      <c r="E8" s="22">
        <f t="shared" si="2"/>
        <v>505</v>
      </c>
      <c r="F8" s="22">
        <f t="shared" si="2"/>
        <v>526</v>
      </c>
      <c r="G8" s="22">
        <f t="shared" si="2"/>
        <v>4</v>
      </c>
      <c r="H8" s="22">
        <f t="shared" ref="H8:V8" si="3">SUM(H9,H21,H22,H29,H36,H42,H46,H50,H53,H59,H64,H65,H66,H70,H76,H84,H90,H94,H97,H100,H103,H106)</f>
        <v>23</v>
      </c>
      <c r="I8" s="22">
        <f t="shared" si="3"/>
        <v>499</v>
      </c>
      <c r="J8" s="22"/>
      <c r="K8" s="22">
        <f t="shared" si="3"/>
        <v>98.48</v>
      </c>
      <c r="L8" s="22">
        <f t="shared" si="3"/>
        <v>1.43</v>
      </c>
      <c r="M8" s="22">
        <f t="shared" si="3"/>
        <v>9.11</v>
      </c>
      <c r="N8" s="22">
        <f t="shared" si="3"/>
        <v>87.94</v>
      </c>
      <c r="O8" s="22">
        <f t="shared" si="3"/>
        <v>51.02</v>
      </c>
      <c r="P8" s="22">
        <f t="shared" si="3"/>
        <v>0.56</v>
      </c>
      <c r="Q8" s="22">
        <f t="shared" si="3"/>
        <v>3.22</v>
      </c>
      <c r="R8" s="22">
        <f t="shared" si="3"/>
        <v>47.24</v>
      </c>
      <c r="S8" s="22">
        <f t="shared" si="3"/>
        <v>47.46</v>
      </c>
      <c r="T8" s="22">
        <f t="shared" si="3"/>
        <v>0.87</v>
      </c>
      <c r="U8" s="22">
        <f t="shared" si="3"/>
        <v>5.89</v>
      </c>
      <c r="V8" s="22">
        <f t="shared" si="3"/>
        <v>40.7</v>
      </c>
      <c r="W8" s="22">
        <f t="shared" ref="W8:AA8" si="4">SUM(W9,W21,W22,W29,W36,W42,W46,W50,W53,W59,W64,W65,W66,W70,W76,W84,W90,W94,W97,W100,W103)</f>
        <v>47.46</v>
      </c>
      <c r="X8" s="22">
        <f t="shared" si="4"/>
        <v>47.23</v>
      </c>
      <c r="Y8" s="22">
        <f t="shared" si="4"/>
        <v>0.23</v>
      </c>
      <c r="Z8" s="22">
        <f t="shared" si="4"/>
        <v>0.17</v>
      </c>
      <c r="AA8" s="22">
        <f t="shared" si="4"/>
        <v>47.86</v>
      </c>
      <c r="AB8" s="8"/>
    </row>
    <row r="9" s="3" customFormat="1" ht="21.95" customHeight="1" spans="1:28">
      <c r="A9" s="21" t="s">
        <v>8</v>
      </c>
      <c r="B9" s="22">
        <f>SUM(B10:B20)</f>
        <v>136</v>
      </c>
      <c r="C9" s="22">
        <f t="shared" ref="B9:I9" si="5">SUM(C10:C20)</f>
        <v>0</v>
      </c>
      <c r="D9" s="22">
        <f t="shared" si="5"/>
        <v>2</v>
      </c>
      <c r="E9" s="22">
        <f t="shared" si="5"/>
        <v>134</v>
      </c>
      <c r="F9" s="22">
        <f t="shared" si="5"/>
        <v>135</v>
      </c>
      <c r="G9" s="22">
        <f t="shared" si="5"/>
        <v>0</v>
      </c>
      <c r="H9" s="22">
        <f t="shared" si="5"/>
        <v>2</v>
      </c>
      <c r="I9" s="22">
        <f t="shared" si="5"/>
        <v>133</v>
      </c>
      <c r="J9" s="17"/>
      <c r="K9" s="37">
        <f t="shared" ref="K9:Q9" si="6">SUM(K10:K20)</f>
        <v>12.72</v>
      </c>
      <c r="L9" s="37">
        <f t="shared" si="6"/>
        <v>0</v>
      </c>
      <c r="M9" s="37">
        <f t="shared" si="6"/>
        <v>0.28</v>
      </c>
      <c r="N9" s="37">
        <f t="shared" si="6"/>
        <v>12.44</v>
      </c>
      <c r="O9" s="37">
        <f t="shared" si="6"/>
        <v>12.82</v>
      </c>
      <c r="P9" s="37">
        <f t="shared" si="6"/>
        <v>0</v>
      </c>
      <c r="Q9" s="37">
        <f t="shared" si="6"/>
        <v>0.28</v>
      </c>
      <c r="R9" s="37">
        <f t="shared" ref="R9:AA9" si="7">SUM(R10:R20)</f>
        <v>12.54</v>
      </c>
      <c r="S9" s="37">
        <f t="shared" si="7"/>
        <v>-0.100000000000001</v>
      </c>
      <c r="T9" s="37">
        <f t="shared" si="7"/>
        <v>0</v>
      </c>
      <c r="U9" s="37">
        <f t="shared" si="7"/>
        <v>0</v>
      </c>
      <c r="V9" s="37">
        <f t="shared" si="7"/>
        <v>-0.100000000000001</v>
      </c>
      <c r="W9" s="37">
        <f t="shared" si="7"/>
        <v>-0.100000000000001</v>
      </c>
      <c r="X9" s="37">
        <f t="shared" si="7"/>
        <v>0</v>
      </c>
      <c r="Y9" s="37">
        <f t="shared" si="7"/>
        <v>-0.100000000000001</v>
      </c>
      <c r="Z9" s="37">
        <f t="shared" si="7"/>
        <v>0</v>
      </c>
      <c r="AA9" s="37">
        <f t="shared" si="7"/>
        <v>-0.200000000000001</v>
      </c>
      <c r="AB9" s="8"/>
    </row>
    <row r="10" s="1" customFormat="1" ht="21.95" customHeight="1" spans="1:28">
      <c r="A10" s="23" t="s">
        <v>9</v>
      </c>
      <c r="B10" s="24">
        <f>C10+D10+E10</f>
        <v>0</v>
      </c>
      <c r="C10" s="23">
        <v>0</v>
      </c>
      <c r="D10" s="23">
        <v>0</v>
      </c>
      <c r="E10" s="23">
        <v>0</v>
      </c>
      <c r="F10" s="24">
        <f>G10+H10+I10</f>
        <v>0</v>
      </c>
      <c r="G10" s="25">
        <v>0</v>
      </c>
      <c r="H10" s="25">
        <v>0</v>
      </c>
      <c r="I10" s="25">
        <v>0</v>
      </c>
      <c r="J10" s="38">
        <v>0.3</v>
      </c>
      <c r="K10" s="39">
        <f t="shared" ref="K10:K21" si="8">SUM(L10:N10)</f>
        <v>0</v>
      </c>
      <c r="L10" s="39">
        <f t="shared" ref="L10:L73" si="9">ROUND(G10*J10*520*12/10000,2)</f>
        <v>0</v>
      </c>
      <c r="M10" s="39">
        <f t="shared" ref="M10:M73" si="10">ROUND(H10*J10*390*12/10000,2)</f>
        <v>0</v>
      </c>
      <c r="N10" s="39">
        <f t="shared" ref="N10:N73" si="11">ROUND(I10*J10*260*12/10000,2)</f>
        <v>0</v>
      </c>
      <c r="O10" s="39">
        <f>SUM(P10:R10)</f>
        <v>0</v>
      </c>
      <c r="P10" s="39">
        <f>ROUND(C10*0.3*520*12/10000,2)</f>
        <v>0</v>
      </c>
      <c r="Q10" s="39">
        <f>ROUND(D10*0.3*390*12/10000,2)</f>
        <v>0</v>
      </c>
      <c r="R10" s="39">
        <f>ROUND(E10*0.3*260*12/10000,2)</f>
        <v>0</v>
      </c>
      <c r="S10" s="39">
        <f>SUM(T10:V10)</f>
        <v>0</v>
      </c>
      <c r="T10" s="39">
        <f>L10-P10</f>
        <v>0</v>
      </c>
      <c r="U10" s="39">
        <f t="shared" ref="T10:V10" si="12">M10-Q10</f>
        <v>0</v>
      </c>
      <c r="V10" s="39">
        <f t="shared" si="12"/>
        <v>0</v>
      </c>
      <c r="W10" s="56">
        <f t="shared" ref="W9:W28" si="13">S10</f>
        <v>0</v>
      </c>
      <c r="X10" s="56">
        <v>0</v>
      </c>
      <c r="Y10" s="39">
        <f t="shared" ref="Y10:Y21" si="14">W10-X10</f>
        <v>0</v>
      </c>
      <c r="Z10" s="39"/>
      <c r="AA10" s="39">
        <f t="shared" ref="AA10:AA73" si="15">S10+Y10+Z10</f>
        <v>0</v>
      </c>
      <c r="AB10" s="8"/>
    </row>
    <row r="11" s="1" customFormat="1" ht="21.95" customHeight="1" spans="1:28">
      <c r="A11" s="23" t="s">
        <v>10</v>
      </c>
      <c r="B11" s="24">
        <f t="shared" ref="B10:B21" si="16">C11+D11+E11</f>
        <v>1</v>
      </c>
      <c r="C11" s="23">
        <v>0</v>
      </c>
      <c r="D11" s="23">
        <v>0</v>
      </c>
      <c r="E11" s="23">
        <v>1</v>
      </c>
      <c r="F11" s="24">
        <f t="shared" ref="F11:F19" si="17">G11+H11+I11</f>
        <v>1</v>
      </c>
      <c r="G11" s="25">
        <v>0</v>
      </c>
      <c r="H11" s="25">
        <v>0</v>
      </c>
      <c r="I11" s="25">
        <v>1</v>
      </c>
      <c r="J11" s="38">
        <v>0.3</v>
      </c>
      <c r="K11" s="39">
        <f t="shared" si="8"/>
        <v>0.09</v>
      </c>
      <c r="L11" s="39">
        <f t="shared" si="9"/>
        <v>0</v>
      </c>
      <c r="M11" s="39">
        <f t="shared" si="10"/>
        <v>0</v>
      </c>
      <c r="N11" s="39">
        <f t="shared" si="11"/>
        <v>0.09</v>
      </c>
      <c r="O11" s="39">
        <f>SUM(P11:R11)</f>
        <v>0.09</v>
      </c>
      <c r="P11" s="39">
        <f t="shared" ref="P11:P41" si="18">ROUND(C11*0.3*520*12/10000,2)</f>
        <v>0</v>
      </c>
      <c r="Q11" s="39">
        <f t="shared" ref="Q11:Q41" si="19">ROUND(D11*0.3*390*12/10000,2)</f>
        <v>0</v>
      </c>
      <c r="R11" s="39">
        <f t="shared" ref="R11:R41" si="20">ROUND(E11*0.3*260*12/10000,2)</f>
        <v>0.09</v>
      </c>
      <c r="S11" s="39">
        <f t="shared" ref="S10:S21" si="21">SUM(T11:V11)</f>
        <v>0</v>
      </c>
      <c r="T11" s="39">
        <f>L11-P11</f>
        <v>0</v>
      </c>
      <c r="U11" s="39">
        <f t="shared" ref="U11:V11" si="22">M11-Q11</f>
        <v>0</v>
      </c>
      <c r="V11" s="39">
        <f t="shared" si="22"/>
        <v>0</v>
      </c>
      <c r="W11" s="56">
        <f t="shared" si="13"/>
        <v>0</v>
      </c>
      <c r="X11" s="56">
        <v>0</v>
      </c>
      <c r="Y11" s="39">
        <f t="shared" si="14"/>
        <v>0</v>
      </c>
      <c r="Z11" s="39"/>
      <c r="AA11" s="39">
        <f t="shared" si="15"/>
        <v>0</v>
      </c>
      <c r="AB11" s="8"/>
    </row>
    <row r="12" s="1" customFormat="1" ht="21.95" customHeight="1" spans="1:28">
      <c r="A12" s="23" t="s">
        <v>11</v>
      </c>
      <c r="B12" s="24">
        <f t="shared" si="16"/>
        <v>1</v>
      </c>
      <c r="C12" s="23">
        <v>0</v>
      </c>
      <c r="D12" s="23">
        <v>0</v>
      </c>
      <c r="E12" s="23">
        <v>1</v>
      </c>
      <c r="F12" s="24">
        <f t="shared" si="17"/>
        <v>1</v>
      </c>
      <c r="G12" s="25">
        <v>0</v>
      </c>
      <c r="H12" s="25">
        <v>0</v>
      </c>
      <c r="I12" s="25">
        <v>1</v>
      </c>
      <c r="J12" s="38">
        <v>0.3</v>
      </c>
      <c r="K12" s="39">
        <f t="shared" si="8"/>
        <v>0.09</v>
      </c>
      <c r="L12" s="39">
        <f t="shared" si="9"/>
        <v>0</v>
      </c>
      <c r="M12" s="39">
        <f t="shared" si="10"/>
        <v>0</v>
      </c>
      <c r="N12" s="39">
        <f t="shared" si="11"/>
        <v>0.09</v>
      </c>
      <c r="O12" s="39">
        <f t="shared" ref="O12:O21" si="23">SUM(P12:R12)</f>
        <v>0.09</v>
      </c>
      <c r="P12" s="39">
        <f t="shared" si="18"/>
        <v>0</v>
      </c>
      <c r="Q12" s="39">
        <f t="shared" si="19"/>
        <v>0</v>
      </c>
      <c r="R12" s="39">
        <f t="shared" si="20"/>
        <v>0.09</v>
      </c>
      <c r="S12" s="39">
        <f t="shared" si="21"/>
        <v>0</v>
      </c>
      <c r="T12" s="39">
        <f t="shared" ref="T12:V12" si="24">L12-P12</f>
        <v>0</v>
      </c>
      <c r="U12" s="39">
        <f t="shared" si="24"/>
        <v>0</v>
      </c>
      <c r="V12" s="39">
        <f t="shared" si="24"/>
        <v>0</v>
      </c>
      <c r="W12" s="56">
        <f t="shared" si="13"/>
        <v>0</v>
      </c>
      <c r="X12" s="56">
        <v>0</v>
      </c>
      <c r="Y12" s="39">
        <f t="shared" si="14"/>
        <v>0</v>
      </c>
      <c r="Z12" s="39"/>
      <c r="AA12" s="39">
        <f t="shared" si="15"/>
        <v>0</v>
      </c>
      <c r="AB12" s="8"/>
    </row>
    <row r="13" s="1" customFormat="1" ht="21.95" customHeight="1" spans="1:28">
      <c r="A13" s="23" t="s">
        <v>12</v>
      </c>
      <c r="B13" s="24">
        <f t="shared" si="16"/>
        <v>0</v>
      </c>
      <c r="C13" s="23">
        <v>0</v>
      </c>
      <c r="D13" s="23">
        <v>0</v>
      </c>
      <c r="E13" s="23">
        <v>0</v>
      </c>
      <c r="F13" s="24">
        <f t="shared" si="17"/>
        <v>0</v>
      </c>
      <c r="G13" s="25">
        <v>0</v>
      </c>
      <c r="H13" s="25">
        <v>0</v>
      </c>
      <c r="I13" s="25">
        <v>0</v>
      </c>
      <c r="J13" s="38">
        <v>0.3</v>
      </c>
      <c r="K13" s="39">
        <f t="shared" si="8"/>
        <v>0</v>
      </c>
      <c r="L13" s="39">
        <f t="shared" si="9"/>
        <v>0</v>
      </c>
      <c r="M13" s="39">
        <f t="shared" si="10"/>
        <v>0</v>
      </c>
      <c r="N13" s="39">
        <f t="shared" si="11"/>
        <v>0</v>
      </c>
      <c r="O13" s="39">
        <f t="shared" si="23"/>
        <v>0</v>
      </c>
      <c r="P13" s="39">
        <f t="shared" si="18"/>
        <v>0</v>
      </c>
      <c r="Q13" s="39">
        <f t="shared" si="19"/>
        <v>0</v>
      </c>
      <c r="R13" s="39">
        <f t="shared" si="20"/>
        <v>0</v>
      </c>
      <c r="S13" s="39">
        <f t="shared" si="21"/>
        <v>0</v>
      </c>
      <c r="T13" s="39">
        <f t="shared" ref="T13:V13" si="25">L13-P13</f>
        <v>0</v>
      </c>
      <c r="U13" s="39">
        <f t="shared" si="25"/>
        <v>0</v>
      </c>
      <c r="V13" s="39">
        <f t="shared" si="25"/>
        <v>0</v>
      </c>
      <c r="W13" s="56">
        <f t="shared" si="13"/>
        <v>0</v>
      </c>
      <c r="X13" s="56">
        <v>0</v>
      </c>
      <c r="Y13" s="39">
        <f t="shared" si="14"/>
        <v>0</v>
      </c>
      <c r="Z13" s="39"/>
      <c r="AA13" s="39">
        <f t="shared" si="15"/>
        <v>0</v>
      </c>
      <c r="AB13" s="8"/>
    </row>
    <row r="14" s="1" customFormat="1" ht="21.95" customHeight="1" spans="1:28">
      <c r="A14" s="23" t="s">
        <v>13</v>
      </c>
      <c r="B14" s="24">
        <f t="shared" si="16"/>
        <v>0</v>
      </c>
      <c r="C14" s="23">
        <v>0</v>
      </c>
      <c r="D14" s="23">
        <v>0</v>
      </c>
      <c r="E14" s="23">
        <v>0</v>
      </c>
      <c r="F14" s="24">
        <f t="shared" si="17"/>
        <v>0</v>
      </c>
      <c r="G14" s="25">
        <v>0</v>
      </c>
      <c r="H14" s="25">
        <v>0</v>
      </c>
      <c r="I14" s="25">
        <v>0</v>
      </c>
      <c r="J14" s="38">
        <v>0.3</v>
      </c>
      <c r="K14" s="39">
        <f t="shared" si="8"/>
        <v>0</v>
      </c>
      <c r="L14" s="39">
        <f t="shared" si="9"/>
        <v>0</v>
      </c>
      <c r="M14" s="39">
        <f t="shared" si="10"/>
        <v>0</v>
      </c>
      <c r="N14" s="39">
        <f t="shared" si="11"/>
        <v>0</v>
      </c>
      <c r="O14" s="39">
        <f t="shared" si="23"/>
        <v>0</v>
      </c>
      <c r="P14" s="39">
        <f t="shared" si="18"/>
        <v>0</v>
      </c>
      <c r="Q14" s="39">
        <f t="shared" si="19"/>
        <v>0</v>
      </c>
      <c r="R14" s="39">
        <f t="shared" si="20"/>
        <v>0</v>
      </c>
      <c r="S14" s="39">
        <f t="shared" si="21"/>
        <v>0</v>
      </c>
      <c r="T14" s="39">
        <f t="shared" ref="T14:V14" si="26">L14-P14</f>
        <v>0</v>
      </c>
      <c r="U14" s="39">
        <f t="shared" si="26"/>
        <v>0</v>
      </c>
      <c r="V14" s="39">
        <f t="shared" si="26"/>
        <v>0</v>
      </c>
      <c r="W14" s="56">
        <f t="shared" si="13"/>
        <v>0</v>
      </c>
      <c r="X14" s="56">
        <v>0</v>
      </c>
      <c r="Y14" s="39">
        <f t="shared" si="14"/>
        <v>0</v>
      </c>
      <c r="Z14" s="39"/>
      <c r="AA14" s="39">
        <f t="shared" si="15"/>
        <v>0</v>
      </c>
      <c r="AB14" s="8"/>
    </row>
    <row r="15" s="1" customFormat="1" ht="21.95" customHeight="1" spans="1:28">
      <c r="A15" s="23" t="s">
        <v>14</v>
      </c>
      <c r="B15" s="24">
        <f t="shared" si="16"/>
        <v>0</v>
      </c>
      <c r="C15" s="23">
        <v>0</v>
      </c>
      <c r="D15" s="23">
        <v>0</v>
      </c>
      <c r="E15" s="23">
        <v>0</v>
      </c>
      <c r="F15" s="24">
        <f t="shared" si="17"/>
        <v>0</v>
      </c>
      <c r="G15" s="25">
        <v>0</v>
      </c>
      <c r="H15" s="25">
        <v>0</v>
      </c>
      <c r="I15" s="25">
        <v>0</v>
      </c>
      <c r="J15" s="38">
        <v>0.3</v>
      </c>
      <c r="K15" s="39">
        <f t="shared" si="8"/>
        <v>0</v>
      </c>
      <c r="L15" s="39">
        <f t="shared" si="9"/>
        <v>0</v>
      </c>
      <c r="M15" s="39">
        <f t="shared" si="10"/>
        <v>0</v>
      </c>
      <c r="N15" s="39">
        <f t="shared" si="11"/>
        <v>0</v>
      </c>
      <c r="O15" s="39">
        <f t="shared" si="23"/>
        <v>0</v>
      </c>
      <c r="P15" s="39">
        <f t="shared" si="18"/>
        <v>0</v>
      </c>
      <c r="Q15" s="39">
        <f t="shared" si="19"/>
        <v>0</v>
      </c>
      <c r="R15" s="39">
        <f t="shared" si="20"/>
        <v>0</v>
      </c>
      <c r="S15" s="39">
        <f t="shared" si="21"/>
        <v>0</v>
      </c>
      <c r="T15" s="39">
        <f t="shared" ref="T15:V15" si="27">L15-P15</f>
        <v>0</v>
      </c>
      <c r="U15" s="39">
        <f t="shared" si="27"/>
        <v>0</v>
      </c>
      <c r="V15" s="39">
        <f t="shared" si="27"/>
        <v>0</v>
      </c>
      <c r="W15" s="56">
        <f t="shared" si="13"/>
        <v>0</v>
      </c>
      <c r="X15" s="56">
        <v>0</v>
      </c>
      <c r="Y15" s="39">
        <f t="shared" si="14"/>
        <v>0</v>
      </c>
      <c r="Z15" s="39"/>
      <c r="AA15" s="39">
        <f t="shared" si="15"/>
        <v>0</v>
      </c>
      <c r="AB15" s="8"/>
    </row>
    <row r="16" s="1" customFormat="1" ht="21.95" customHeight="1" spans="1:28">
      <c r="A16" s="23" t="s">
        <v>15</v>
      </c>
      <c r="B16" s="24">
        <f t="shared" si="16"/>
        <v>55</v>
      </c>
      <c r="C16" s="23">
        <v>0</v>
      </c>
      <c r="D16" s="23">
        <v>0</v>
      </c>
      <c r="E16" s="23">
        <v>55</v>
      </c>
      <c r="F16" s="24">
        <f t="shared" si="17"/>
        <v>54</v>
      </c>
      <c r="G16" s="25">
        <v>0</v>
      </c>
      <c r="H16" s="25">
        <v>0</v>
      </c>
      <c r="I16" s="25">
        <v>54</v>
      </c>
      <c r="J16" s="38">
        <v>0.3</v>
      </c>
      <c r="K16" s="39">
        <f t="shared" si="8"/>
        <v>5.05</v>
      </c>
      <c r="L16" s="39">
        <f t="shared" si="9"/>
        <v>0</v>
      </c>
      <c r="M16" s="39">
        <f t="shared" si="10"/>
        <v>0</v>
      </c>
      <c r="N16" s="39">
        <f t="shared" si="11"/>
        <v>5.05</v>
      </c>
      <c r="O16" s="39">
        <f t="shared" si="23"/>
        <v>5.15</v>
      </c>
      <c r="P16" s="39">
        <f t="shared" si="18"/>
        <v>0</v>
      </c>
      <c r="Q16" s="39">
        <f t="shared" si="19"/>
        <v>0</v>
      </c>
      <c r="R16" s="39">
        <f t="shared" si="20"/>
        <v>5.15</v>
      </c>
      <c r="S16" s="39">
        <f t="shared" si="21"/>
        <v>-0.100000000000001</v>
      </c>
      <c r="T16" s="39">
        <f t="shared" ref="T16:V16" si="28">L16-P16</f>
        <v>0</v>
      </c>
      <c r="U16" s="39">
        <f t="shared" si="28"/>
        <v>0</v>
      </c>
      <c r="V16" s="39">
        <f t="shared" si="28"/>
        <v>-0.100000000000001</v>
      </c>
      <c r="W16" s="56">
        <f t="shared" si="13"/>
        <v>-0.100000000000001</v>
      </c>
      <c r="X16" s="56">
        <v>0</v>
      </c>
      <c r="Y16" s="39">
        <f t="shared" si="14"/>
        <v>-0.100000000000001</v>
      </c>
      <c r="Z16" s="39"/>
      <c r="AA16" s="39">
        <f t="shared" si="15"/>
        <v>-0.200000000000001</v>
      </c>
      <c r="AB16" s="8"/>
    </row>
    <row r="17" s="1" customFormat="1" ht="21.95" customHeight="1" spans="1:28">
      <c r="A17" s="23" t="s">
        <v>16</v>
      </c>
      <c r="B17" s="24">
        <f t="shared" si="16"/>
        <v>9</v>
      </c>
      <c r="C17" s="23">
        <v>0</v>
      </c>
      <c r="D17" s="23">
        <v>2</v>
      </c>
      <c r="E17" s="23">
        <v>7</v>
      </c>
      <c r="F17" s="24">
        <f t="shared" si="17"/>
        <v>9</v>
      </c>
      <c r="G17" s="25">
        <v>0</v>
      </c>
      <c r="H17" s="25">
        <v>2</v>
      </c>
      <c r="I17" s="25">
        <v>7</v>
      </c>
      <c r="J17" s="38">
        <v>0.3</v>
      </c>
      <c r="K17" s="39">
        <f t="shared" si="8"/>
        <v>0.94</v>
      </c>
      <c r="L17" s="39">
        <f t="shared" si="9"/>
        <v>0</v>
      </c>
      <c r="M17" s="39">
        <f t="shared" si="10"/>
        <v>0.28</v>
      </c>
      <c r="N17" s="39">
        <f t="shared" si="11"/>
        <v>0.66</v>
      </c>
      <c r="O17" s="39">
        <f t="shared" si="23"/>
        <v>0.94</v>
      </c>
      <c r="P17" s="39">
        <f t="shared" si="18"/>
        <v>0</v>
      </c>
      <c r="Q17" s="39">
        <f t="shared" si="19"/>
        <v>0.28</v>
      </c>
      <c r="R17" s="39">
        <f t="shared" si="20"/>
        <v>0.66</v>
      </c>
      <c r="S17" s="39">
        <f t="shared" si="21"/>
        <v>0</v>
      </c>
      <c r="T17" s="39">
        <f t="shared" ref="T17:V17" si="29">L17-P17</f>
        <v>0</v>
      </c>
      <c r="U17" s="39">
        <f t="shared" si="29"/>
        <v>0</v>
      </c>
      <c r="V17" s="39">
        <f t="shared" si="29"/>
        <v>0</v>
      </c>
      <c r="W17" s="56">
        <f t="shared" si="13"/>
        <v>0</v>
      </c>
      <c r="X17" s="56">
        <v>0</v>
      </c>
      <c r="Y17" s="39">
        <f t="shared" si="14"/>
        <v>0</v>
      </c>
      <c r="Z17" s="39"/>
      <c r="AA17" s="39">
        <f t="shared" si="15"/>
        <v>0</v>
      </c>
      <c r="AB17" s="8"/>
    </row>
    <row r="18" s="1" customFormat="1" ht="21.95" customHeight="1" spans="1:28">
      <c r="A18" s="23" t="s">
        <v>17</v>
      </c>
      <c r="B18" s="24">
        <f t="shared" si="16"/>
        <v>36</v>
      </c>
      <c r="C18" s="23">
        <v>0</v>
      </c>
      <c r="D18" s="23">
        <v>0</v>
      </c>
      <c r="E18" s="23">
        <v>36</v>
      </c>
      <c r="F18" s="24">
        <f t="shared" si="17"/>
        <v>36</v>
      </c>
      <c r="G18" s="25">
        <v>0</v>
      </c>
      <c r="H18" s="25">
        <v>0</v>
      </c>
      <c r="I18" s="25">
        <v>36</v>
      </c>
      <c r="J18" s="38">
        <v>0.3</v>
      </c>
      <c r="K18" s="39">
        <f t="shared" si="8"/>
        <v>3.37</v>
      </c>
      <c r="L18" s="39">
        <f t="shared" si="9"/>
        <v>0</v>
      </c>
      <c r="M18" s="39">
        <f t="shared" si="10"/>
        <v>0</v>
      </c>
      <c r="N18" s="39">
        <f t="shared" si="11"/>
        <v>3.37</v>
      </c>
      <c r="O18" s="39">
        <f t="shared" si="23"/>
        <v>3.37</v>
      </c>
      <c r="P18" s="39">
        <f t="shared" si="18"/>
        <v>0</v>
      </c>
      <c r="Q18" s="39">
        <f t="shared" si="19"/>
        <v>0</v>
      </c>
      <c r="R18" s="39">
        <f t="shared" si="20"/>
        <v>3.37</v>
      </c>
      <c r="S18" s="39">
        <f t="shared" si="21"/>
        <v>0</v>
      </c>
      <c r="T18" s="39">
        <f t="shared" ref="T18:V18" si="30">L18-P18</f>
        <v>0</v>
      </c>
      <c r="U18" s="39">
        <f t="shared" si="30"/>
        <v>0</v>
      </c>
      <c r="V18" s="39">
        <f t="shared" si="30"/>
        <v>0</v>
      </c>
      <c r="W18" s="56">
        <f t="shared" si="13"/>
        <v>0</v>
      </c>
      <c r="X18" s="56">
        <v>0</v>
      </c>
      <c r="Y18" s="39">
        <f t="shared" si="14"/>
        <v>0</v>
      </c>
      <c r="Z18" s="39"/>
      <c r="AA18" s="39">
        <f t="shared" si="15"/>
        <v>0</v>
      </c>
      <c r="AB18" s="8"/>
    </row>
    <row r="19" s="1" customFormat="1" ht="21.95" customHeight="1" spans="1:28">
      <c r="A19" s="23" t="s">
        <v>18</v>
      </c>
      <c r="B19" s="24">
        <f t="shared" si="16"/>
        <v>0</v>
      </c>
      <c r="C19" s="23">
        <v>0</v>
      </c>
      <c r="D19" s="23">
        <v>0</v>
      </c>
      <c r="E19" s="23">
        <v>0</v>
      </c>
      <c r="F19" s="24">
        <f t="shared" si="17"/>
        <v>0</v>
      </c>
      <c r="G19" s="25">
        <v>0</v>
      </c>
      <c r="H19" s="25">
        <v>0</v>
      </c>
      <c r="I19" s="25">
        <v>0</v>
      </c>
      <c r="J19" s="38">
        <v>0.3</v>
      </c>
      <c r="K19" s="39">
        <f t="shared" si="8"/>
        <v>0</v>
      </c>
      <c r="L19" s="39">
        <f t="shared" si="9"/>
        <v>0</v>
      </c>
      <c r="M19" s="39">
        <f t="shared" si="10"/>
        <v>0</v>
      </c>
      <c r="N19" s="39">
        <f t="shared" si="11"/>
        <v>0</v>
      </c>
      <c r="O19" s="39">
        <f t="shared" si="23"/>
        <v>0</v>
      </c>
      <c r="P19" s="39">
        <f t="shared" si="18"/>
        <v>0</v>
      </c>
      <c r="Q19" s="39">
        <f t="shared" si="19"/>
        <v>0</v>
      </c>
      <c r="R19" s="39">
        <f t="shared" si="20"/>
        <v>0</v>
      </c>
      <c r="S19" s="39">
        <f t="shared" si="21"/>
        <v>0</v>
      </c>
      <c r="T19" s="39">
        <f t="shared" ref="T19:V19" si="31">L19-P19</f>
        <v>0</v>
      </c>
      <c r="U19" s="39">
        <f t="shared" si="31"/>
        <v>0</v>
      </c>
      <c r="V19" s="39">
        <f t="shared" si="31"/>
        <v>0</v>
      </c>
      <c r="W19" s="56">
        <f t="shared" si="13"/>
        <v>0</v>
      </c>
      <c r="X19" s="56">
        <v>0</v>
      </c>
      <c r="Y19" s="39">
        <f t="shared" si="14"/>
        <v>0</v>
      </c>
      <c r="Z19" s="39"/>
      <c r="AA19" s="39">
        <f t="shared" si="15"/>
        <v>0</v>
      </c>
      <c r="AB19" s="8"/>
    </row>
    <row r="20" s="1" customFormat="1" ht="21.95" customHeight="1" spans="1:28">
      <c r="A20" s="23" t="s">
        <v>19</v>
      </c>
      <c r="B20" s="24">
        <f t="shared" si="16"/>
        <v>34</v>
      </c>
      <c r="C20" s="23">
        <v>0</v>
      </c>
      <c r="D20" s="23">
        <v>0</v>
      </c>
      <c r="E20" s="23">
        <v>34</v>
      </c>
      <c r="F20" s="24">
        <f>SUM(G20,H20,I20)</f>
        <v>34</v>
      </c>
      <c r="G20" s="25">
        <v>0</v>
      </c>
      <c r="H20" s="25">
        <v>0</v>
      </c>
      <c r="I20" s="25">
        <v>34</v>
      </c>
      <c r="J20" s="38">
        <v>0.3</v>
      </c>
      <c r="K20" s="39">
        <f t="shared" si="8"/>
        <v>3.18</v>
      </c>
      <c r="L20" s="39">
        <f t="shared" si="9"/>
        <v>0</v>
      </c>
      <c r="M20" s="39">
        <f t="shared" si="10"/>
        <v>0</v>
      </c>
      <c r="N20" s="39">
        <f t="shared" si="11"/>
        <v>3.18</v>
      </c>
      <c r="O20" s="39">
        <f t="shared" si="23"/>
        <v>3.18</v>
      </c>
      <c r="P20" s="39">
        <f t="shared" si="18"/>
        <v>0</v>
      </c>
      <c r="Q20" s="39">
        <f t="shared" si="19"/>
        <v>0</v>
      </c>
      <c r="R20" s="39">
        <f t="shared" si="20"/>
        <v>3.18</v>
      </c>
      <c r="S20" s="39">
        <f t="shared" si="21"/>
        <v>0</v>
      </c>
      <c r="T20" s="39">
        <f t="shared" ref="T20:V20" si="32">L20-P20</f>
        <v>0</v>
      </c>
      <c r="U20" s="39">
        <f t="shared" si="32"/>
        <v>0</v>
      </c>
      <c r="V20" s="39">
        <f t="shared" si="32"/>
        <v>0</v>
      </c>
      <c r="W20" s="56">
        <f t="shared" si="13"/>
        <v>0</v>
      </c>
      <c r="X20" s="56">
        <v>0</v>
      </c>
      <c r="Y20" s="39">
        <f t="shared" si="14"/>
        <v>0</v>
      </c>
      <c r="Z20" s="39"/>
      <c r="AA20" s="39">
        <f t="shared" si="15"/>
        <v>0</v>
      </c>
      <c r="AB20" s="8"/>
    </row>
    <row r="21" s="1" customFormat="1" ht="21.95" customHeight="1" spans="1:28">
      <c r="A21" s="21" t="s">
        <v>20</v>
      </c>
      <c r="B21" s="22">
        <f t="shared" si="16"/>
        <v>0</v>
      </c>
      <c r="C21" s="21">
        <v>0</v>
      </c>
      <c r="D21" s="21">
        <v>0</v>
      </c>
      <c r="E21" s="21">
        <v>0</v>
      </c>
      <c r="F21" s="22">
        <f>SUM(G21:I21)</f>
        <v>0</v>
      </c>
      <c r="G21" s="26">
        <v>0</v>
      </c>
      <c r="H21" s="26">
        <v>0</v>
      </c>
      <c r="I21" s="26">
        <v>0</v>
      </c>
      <c r="J21" s="38">
        <v>0.3</v>
      </c>
      <c r="K21" s="37">
        <f t="shared" si="8"/>
        <v>0</v>
      </c>
      <c r="L21" s="39">
        <f t="shared" si="9"/>
        <v>0</v>
      </c>
      <c r="M21" s="39">
        <f t="shared" si="10"/>
        <v>0</v>
      </c>
      <c r="N21" s="39">
        <f t="shared" si="11"/>
        <v>0</v>
      </c>
      <c r="O21" s="37">
        <f t="shared" si="23"/>
        <v>0</v>
      </c>
      <c r="P21" s="39">
        <f t="shared" si="18"/>
        <v>0</v>
      </c>
      <c r="Q21" s="39">
        <f t="shared" si="19"/>
        <v>0</v>
      </c>
      <c r="R21" s="39">
        <f t="shared" si="20"/>
        <v>0</v>
      </c>
      <c r="S21" s="37">
        <f t="shared" si="21"/>
        <v>0</v>
      </c>
      <c r="T21" s="37">
        <f t="shared" ref="T21:V21" si="33">L21-P21</f>
        <v>0</v>
      </c>
      <c r="U21" s="37">
        <f t="shared" si="33"/>
        <v>0</v>
      </c>
      <c r="V21" s="37">
        <f t="shared" si="33"/>
        <v>0</v>
      </c>
      <c r="W21" s="56">
        <f t="shared" si="13"/>
        <v>0</v>
      </c>
      <c r="X21" s="56">
        <v>0</v>
      </c>
      <c r="Y21" s="34">
        <f t="shared" si="14"/>
        <v>0</v>
      </c>
      <c r="Z21" s="34"/>
      <c r="AA21" s="37">
        <f t="shared" si="15"/>
        <v>0</v>
      </c>
      <c r="AB21" s="8"/>
    </row>
    <row r="22" s="3" customFormat="1" ht="21.95" customHeight="1" spans="1:28">
      <c r="A22" s="21" t="s">
        <v>21</v>
      </c>
      <c r="B22" s="22">
        <f>SUM(B23,B26:B28)</f>
        <v>21</v>
      </c>
      <c r="C22" s="22">
        <f t="shared" ref="B22:I22" si="34">SUM(C23,C26:C28)</f>
        <v>0</v>
      </c>
      <c r="D22" s="22">
        <f t="shared" si="34"/>
        <v>0</v>
      </c>
      <c r="E22" s="22">
        <f t="shared" si="34"/>
        <v>21</v>
      </c>
      <c r="F22" s="22">
        <f t="shared" si="34"/>
        <v>21</v>
      </c>
      <c r="G22" s="22">
        <f t="shared" si="34"/>
        <v>0</v>
      </c>
      <c r="H22" s="22">
        <f t="shared" si="34"/>
        <v>0</v>
      </c>
      <c r="I22" s="22">
        <f t="shared" si="34"/>
        <v>21</v>
      </c>
      <c r="J22" s="17"/>
      <c r="K22" s="22">
        <f t="shared" ref="K22:N22" si="35">SUM(K23,K26:K28)</f>
        <v>1.97</v>
      </c>
      <c r="L22" s="22">
        <f t="shared" si="35"/>
        <v>0</v>
      </c>
      <c r="M22" s="22">
        <f t="shared" si="35"/>
        <v>0</v>
      </c>
      <c r="N22" s="22">
        <f t="shared" si="35"/>
        <v>1.97</v>
      </c>
      <c r="O22" s="40">
        <f t="shared" ref="O22:AA22" si="36">SUM(O23,O26:O28)</f>
        <v>1.97</v>
      </c>
      <c r="P22" s="40">
        <f t="shared" si="36"/>
        <v>0</v>
      </c>
      <c r="Q22" s="40">
        <f t="shared" si="36"/>
        <v>0</v>
      </c>
      <c r="R22" s="40">
        <f t="shared" si="36"/>
        <v>1.97</v>
      </c>
      <c r="S22" s="40">
        <f t="shared" si="36"/>
        <v>0</v>
      </c>
      <c r="T22" s="40">
        <f t="shared" si="36"/>
        <v>0</v>
      </c>
      <c r="U22" s="40">
        <f t="shared" si="36"/>
        <v>0</v>
      </c>
      <c r="V22" s="40">
        <f t="shared" si="36"/>
        <v>0</v>
      </c>
      <c r="W22" s="40">
        <f t="shared" si="36"/>
        <v>0</v>
      </c>
      <c r="X22" s="40">
        <f t="shared" si="36"/>
        <v>0</v>
      </c>
      <c r="Y22" s="40">
        <f t="shared" si="36"/>
        <v>0</v>
      </c>
      <c r="Z22" s="40">
        <f t="shared" si="36"/>
        <v>0</v>
      </c>
      <c r="AA22" s="40">
        <f t="shared" si="36"/>
        <v>0</v>
      </c>
      <c r="AB22" s="8"/>
    </row>
    <row r="23" s="1" customFormat="1" ht="21.95" customHeight="1" spans="1:28">
      <c r="A23" s="25" t="s">
        <v>22</v>
      </c>
      <c r="B23" s="25">
        <f>B24+B25</f>
        <v>0</v>
      </c>
      <c r="C23" s="25">
        <v>0</v>
      </c>
      <c r="D23" s="25">
        <v>0</v>
      </c>
      <c r="E23" s="25">
        <v>0</v>
      </c>
      <c r="F23" s="24">
        <f>SUM(G23,H23,I23)</f>
        <v>0</v>
      </c>
      <c r="G23" s="25">
        <f t="shared" ref="G23:N23" si="37">G24+G25</f>
        <v>0</v>
      </c>
      <c r="H23" s="25">
        <f t="shared" si="37"/>
        <v>0</v>
      </c>
      <c r="I23" s="25">
        <f t="shared" si="37"/>
        <v>0</v>
      </c>
      <c r="J23" s="38">
        <v>0.3</v>
      </c>
      <c r="K23" s="39">
        <f t="shared" si="37"/>
        <v>0</v>
      </c>
      <c r="L23" s="39">
        <f t="shared" si="37"/>
        <v>0</v>
      </c>
      <c r="M23" s="39">
        <f t="shared" si="37"/>
        <v>0</v>
      </c>
      <c r="N23" s="39">
        <f t="shared" ref="N23:R23" si="38">N24+N25</f>
        <v>0</v>
      </c>
      <c r="O23" s="39">
        <f t="shared" si="38"/>
        <v>0</v>
      </c>
      <c r="P23" s="39">
        <f t="shared" si="38"/>
        <v>0</v>
      </c>
      <c r="Q23" s="39">
        <f t="shared" si="38"/>
        <v>0</v>
      </c>
      <c r="R23" s="39">
        <f t="shared" si="38"/>
        <v>0</v>
      </c>
      <c r="S23" s="39">
        <f>SUM(T23:V23)</f>
        <v>0</v>
      </c>
      <c r="T23" s="39">
        <f>L23-P23</f>
        <v>0</v>
      </c>
      <c r="U23" s="39">
        <f t="shared" ref="U23:V23" si="39">M23-Q23</f>
        <v>0</v>
      </c>
      <c r="V23" s="39">
        <f t="shared" si="39"/>
        <v>0</v>
      </c>
      <c r="W23" s="56">
        <f t="shared" si="13"/>
        <v>0</v>
      </c>
      <c r="X23" s="56">
        <v>0</v>
      </c>
      <c r="Y23" s="39">
        <f t="shared" ref="Y23:Y28" si="40">W23-X23</f>
        <v>0</v>
      </c>
      <c r="Z23" s="39"/>
      <c r="AA23" s="39">
        <f t="shared" si="15"/>
        <v>0</v>
      </c>
      <c r="AB23" s="8"/>
    </row>
    <row r="24" s="1" customFormat="1" ht="29" customHeight="1" spans="1:28">
      <c r="A24" s="27" t="s">
        <v>23</v>
      </c>
      <c r="B24" s="27">
        <v>0</v>
      </c>
      <c r="C24" s="27">
        <v>0</v>
      </c>
      <c r="D24" s="27">
        <v>0</v>
      </c>
      <c r="E24" s="27">
        <v>0</v>
      </c>
      <c r="F24" s="28">
        <f>SUM(G24,H24,I24)</f>
        <v>0</v>
      </c>
      <c r="G24" s="29">
        <v>0</v>
      </c>
      <c r="H24" s="29">
        <v>0</v>
      </c>
      <c r="I24" s="29">
        <v>0</v>
      </c>
      <c r="J24" s="41">
        <v>0.3</v>
      </c>
      <c r="K24" s="39">
        <f t="shared" ref="K21:K28" si="41">SUM(L24:N24)</f>
        <v>0</v>
      </c>
      <c r="L24" s="39">
        <f t="shared" si="9"/>
        <v>0</v>
      </c>
      <c r="M24" s="39">
        <f t="shared" si="10"/>
        <v>0</v>
      </c>
      <c r="N24" s="39">
        <f t="shared" si="11"/>
        <v>0</v>
      </c>
      <c r="O24" s="39">
        <f t="shared" ref="O24:O28" si="42">SUM(P24:R24)</f>
        <v>0</v>
      </c>
      <c r="P24" s="39">
        <f t="shared" si="18"/>
        <v>0</v>
      </c>
      <c r="Q24" s="39">
        <f t="shared" si="19"/>
        <v>0</v>
      </c>
      <c r="R24" s="39">
        <f t="shared" si="20"/>
        <v>0</v>
      </c>
      <c r="S24" s="44">
        <f t="shared" ref="S24:S28" si="43">SUM(T24:V24)</f>
        <v>0</v>
      </c>
      <c r="T24" s="44">
        <f t="shared" ref="T24:V24" si="44">L24-P24</f>
        <v>0</v>
      </c>
      <c r="U24" s="44">
        <f t="shared" si="44"/>
        <v>0</v>
      </c>
      <c r="V24" s="44">
        <f t="shared" si="44"/>
        <v>0</v>
      </c>
      <c r="W24" s="56">
        <f t="shared" si="13"/>
        <v>0</v>
      </c>
      <c r="X24" s="56">
        <v>0</v>
      </c>
      <c r="Y24" s="44">
        <f t="shared" si="40"/>
        <v>0</v>
      </c>
      <c r="Z24" s="44"/>
      <c r="AA24" s="39">
        <f t="shared" si="15"/>
        <v>0</v>
      </c>
      <c r="AB24" s="8"/>
    </row>
    <row r="25" s="1" customFormat="1" ht="21.95" customHeight="1" spans="1:28">
      <c r="A25" s="27" t="s">
        <v>24</v>
      </c>
      <c r="B25" s="27">
        <v>0</v>
      </c>
      <c r="C25" s="27">
        <v>0</v>
      </c>
      <c r="D25" s="27">
        <v>0</v>
      </c>
      <c r="E25" s="27">
        <v>0</v>
      </c>
      <c r="F25" s="28">
        <f t="shared" ref="F25:F28" si="45">SUM(G25,H25,I25)</f>
        <v>0</v>
      </c>
      <c r="G25" s="29">
        <v>0</v>
      </c>
      <c r="H25" s="29">
        <v>0</v>
      </c>
      <c r="I25" s="29">
        <v>0</v>
      </c>
      <c r="J25" s="41">
        <v>0.3</v>
      </c>
      <c r="K25" s="39">
        <f t="shared" si="41"/>
        <v>0</v>
      </c>
      <c r="L25" s="39">
        <f t="shared" si="9"/>
        <v>0</v>
      </c>
      <c r="M25" s="39">
        <f t="shared" si="10"/>
        <v>0</v>
      </c>
      <c r="N25" s="39">
        <f t="shared" si="11"/>
        <v>0</v>
      </c>
      <c r="O25" s="39">
        <f t="shared" si="42"/>
        <v>0</v>
      </c>
      <c r="P25" s="39">
        <f t="shared" si="18"/>
        <v>0</v>
      </c>
      <c r="Q25" s="39">
        <f t="shared" si="19"/>
        <v>0</v>
      </c>
      <c r="R25" s="39">
        <f t="shared" si="20"/>
        <v>0</v>
      </c>
      <c r="S25" s="44">
        <f t="shared" si="43"/>
        <v>0</v>
      </c>
      <c r="T25" s="44">
        <f t="shared" ref="T25:V25" si="46">L25-P25</f>
        <v>0</v>
      </c>
      <c r="U25" s="44">
        <f t="shared" si="46"/>
        <v>0</v>
      </c>
      <c r="V25" s="44">
        <f t="shared" si="46"/>
        <v>0</v>
      </c>
      <c r="W25" s="56">
        <f t="shared" si="13"/>
        <v>0</v>
      </c>
      <c r="X25" s="56">
        <v>0</v>
      </c>
      <c r="Y25" s="44">
        <f t="shared" si="40"/>
        <v>0</v>
      </c>
      <c r="Z25" s="44"/>
      <c r="AA25" s="39">
        <f t="shared" si="15"/>
        <v>0</v>
      </c>
      <c r="AB25" s="8"/>
    </row>
    <row r="26" s="1" customFormat="1" ht="21.95" customHeight="1" spans="1:28">
      <c r="A26" s="23" t="s">
        <v>25</v>
      </c>
      <c r="B26" s="23">
        <v>0</v>
      </c>
      <c r="C26" s="23">
        <v>0</v>
      </c>
      <c r="D26" s="23">
        <v>0</v>
      </c>
      <c r="E26" s="23">
        <v>0</v>
      </c>
      <c r="F26" s="24">
        <f t="shared" si="45"/>
        <v>0</v>
      </c>
      <c r="G26" s="25">
        <v>0</v>
      </c>
      <c r="H26" s="25">
        <v>0</v>
      </c>
      <c r="I26" s="25">
        <v>0</v>
      </c>
      <c r="J26" s="38">
        <v>0.3</v>
      </c>
      <c r="K26" s="39">
        <f t="shared" si="41"/>
        <v>0</v>
      </c>
      <c r="L26" s="39">
        <f t="shared" si="9"/>
        <v>0</v>
      </c>
      <c r="M26" s="39">
        <f t="shared" si="10"/>
        <v>0</v>
      </c>
      <c r="N26" s="39">
        <f t="shared" si="11"/>
        <v>0</v>
      </c>
      <c r="O26" s="39">
        <f t="shared" si="42"/>
        <v>0</v>
      </c>
      <c r="P26" s="39">
        <f t="shared" si="18"/>
        <v>0</v>
      </c>
      <c r="Q26" s="39">
        <f t="shared" si="19"/>
        <v>0</v>
      </c>
      <c r="R26" s="39">
        <f t="shared" si="20"/>
        <v>0</v>
      </c>
      <c r="S26" s="39">
        <f t="shared" si="43"/>
        <v>0</v>
      </c>
      <c r="T26" s="39">
        <f t="shared" ref="T26:V26" si="47">L26-P26</f>
        <v>0</v>
      </c>
      <c r="U26" s="39">
        <f t="shared" si="47"/>
        <v>0</v>
      </c>
      <c r="V26" s="39">
        <f t="shared" si="47"/>
        <v>0</v>
      </c>
      <c r="W26" s="56">
        <f t="shared" si="13"/>
        <v>0</v>
      </c>
      <c r="X26" s="56">
        <v>0</v>
      </c>
      <c r="Y26" s="39">
        <f t="shared" si="40"/>
        <v>0</v>
      </c>
      <c r="Z26" s="39"/>
      <c r="AA26" s="39">
        <f t="shared" si="15"/>
        <v>0</v>
      </c>
      <c r="AB26" s="8"/>
    </row>
    <row r="27" s="1" customFormat="1" ht="21.95" customHeight="1" spans="1:28">
      <c r="A27" s="23" t="s">
        <v>26</v>
      </c>
      <c r="B27" s="23">
        <v>21</v>
      </c>
      <c r="C27" s="23">
        <v>0</v>
      </c>
      <c r="D27" s="23">
        <v>0</v>
      </c>
      <c r="E27" s="23">
        <v>21</v>
      </c>
      <c r="F27" s="24">
        <f t="shared" si="45"/>
        <v>21</v>
      </c>
      <c r="G27" s="25">
        <v>0</v>
      </c>
      <c r="H27" s="25">
        <v>0</v>
      </c>
      <c r="I27" s="25">
        <v>21</v>
      </c>
      <c r="J27" s="38">
        <v>0.3</v>
      </c>
      <c r="K27" s="39">
        <f t="shared" si="41"/>
        <v>1.97</v>
      </c>
      <c r="L27" s="39">
        <f t="shared" si="9"/>
        <v>0</v>
      </c>
      <c r="M27" s="39">
        <f t="shared" si="10"/>
        <v>0</v>
      </c>
      <c r="N27" s="39">
        <f t="shared" si="11"/>
        <v>1.97</v>
      </c>
      <c r="O27" s="39">
        <f t="shared" si="42"/>
        <v>1.97</v>
      </c>
      <c r="P27" s="39">
        <f t="shared" si="18"/>
        <v>0</v>
      </c>
      <c r="Q27" s="39">
        <f t="shared" si="19"/>
        <v>0</v>
      </c>
      <c r="R27" s="39">
        <f t="shared" si="20"/>
        <v>1.97</v>
      </c>
      <c r="S27" s="39">
        <f t="shared" si="43"/>
        <v>0</v>
      </c>
      <c r="T27" s="39">
        <f t="shared" ref="T27:V27" si="48">L27-P27</f>
        <v>0</v>
      </c>
      <c r="U27" s="39">
        <f t="shared" si="48"/>
        <v>0</v>
      </c>
      <c r="V27" s="39">
        <f t="shared" si="48"/>
        <v>0</v>
      </c>
      <c r="W27" s="56">
        <f t="shared" si="13"/>
        <v>0</v>
      </c>
      <c r="X27" s="56">
        <v>0</v>
      </c>
      <c r="Y27" s="39">
        <f t="shared" si="40"/>
        <v>0</v>
      </c>
      <c r="Z27" s="39"/>
      <c r="AA27" s="39">
        <f t="shared" si="15"/>
        <v>0</v>
      </c>
      <c r="AB27" s="8"/>
    </row>
    <row r="28" s="1" customFormat="1" ht="21.95" customHeight="1" spans="1:28">
      <c r="A28" s="23" t="s">
        <v>27</v>
      </c>
      <c r="B28" s="23">
        <v>0</v>
      </c>
      <c r="C28" s="23">
        <v>0</v>
      </c>
      <c r="D28" s="23">
        <v>0</v>
      </c>
      <c r="E28" s="23">
        <v>0</v>
      </c>
      <c r="F28" s="24">
        <f t="shared" si="45"/>
        <v>0</v>
      </c>
      <c r="G28" s="25">
        <v>0</v>
      </c>
      <c r="H28" s="25">
        <v>0</v>
      </c>
      <c r="I28" s="25">
        <v>0</v>
      </c>
      <c r="J28" s="38">
        <v>0.3</v>
      </c>
      <c r="K28" s="39">
        <f t="shared" si="41"/>
        <v>0</v>
      </c>
      <c r="L28" s="39">
        <f t="shared" si="9"/>
        <v>0</v>
      </c>
      <c r="M28" s="39">
        <f t="shared" si="10"/>
        <v>0</v>
      </c>
      <c r="N28" s="39">
        <f t="shared" si="11"/>
        <v>0</v>
      </c>
      <c r="O28" s="39">
        <f t="shared" si="42"/>
        <v>0</v>
      </c>
      <c r="P28" s="39">
        <f t="shared" si="18"/>
        <v>0</v>
      </c>
      <c r="Q28" s="39">
        <f t="shared" si="19"/>
        <v>0</v>
      </c>
      <c r="R28" s="39">
        <f t="shared" si="20"/>
        <v>0</v>
      </c>
      <c r="S28" s="39">
        <f t="shared" si="43"/>
        <v>0</v>
      </c>
      <c r="T28" s="39">
        <f t="shared" ref="T28:V28" si="49">L28-P28</f>
        <v>0</v>
      </c>
      <c r="U28" s="39">
        <f t="shared" si="49"/>
        <v>0</v>
      </c>
      <c r="V28" s="39">
        <f t="shared" si="49"/>
        <v>0</v>
      </c>
      <c r="W28" s="56">
        <f t="shared" si="13"/>
        <v>0</v>
      </c>
      <c r="X28" s="56">
        <v>0</v>
      </c>
      <c r="Y28" s="39">
        <f t="shared" si="40"/>
        <v>0</v>
      </c>
      <c r="Z28" s="39"/>
      <c r="AA28" s="39">
        <f t="shared" si="15"/>
        <v>0</v>
      </c>
      <c r="AB28" s="8"/>
    </row>
    <row r="29" s="3" customFormat="1" ht="21.95" customHeight="1" spans="1:28">
      <c r="A29" s="21" t="s">
        <v>28</v>
      </c>
      <c r="B29" s="22">
        <f>SUM(B30:B35)</f>
        <v>2</v>
      </c>
      <c r="C29" s="22">
        <f>SUM(C30:C35)</f>
        <v>0</v>
      </c>
      <c r="D29" s="22">
        <f>SUM(D30:D35)</f>
        <v>0</v>
      </c>
      <c r="E29" s="22">
        <f>SUM(E30:E35)</f>
        <v>2</v>
      </c>
      <c r="F29" s="22">
        <f>SUM(F30:F35)</f>
        <v>2</v>
      </c>
      <c r="G29" s="22">
        <v>0</v>
      </c>
      <c r="H29" s="22">
        <v>0</v>
      </c>
      <c r="I29" s="22">
        <v>2</v>
      </c>
      <c r="J29" s="17"/>
      <c r="K29" s="37">
        <f t="shared" ref="K29:N29" si="50">SUM(K30:K35)</f>
        <v>0.58</v>
      </c>
      <c r="L29" s="37">
        <f t="shared" si="50"/>
        <v>0</v>
      </c>
      <c r="M29" s="37">
        <f t="shared" si="50"/>
        <v>0</v>
      </c>
      <c r="N29" s="37">
        <f t="shared" si="50"/>
        <v>0.58</v>
      </c>
      <c r="O29" s="37">
        <f t="shared" ref="O29:AA29" si="51">SUM(O30:O35)</f>
        <v>0.18</v>
      </c>
      <c r="P29" s="37">
        <f t="shared" si="51"/>
        <v>0</v>
      </c>
      <c r="Q29" s="37">
        <f t="shared" si="51"/>
        <v>0</v>
      </c>
      <c r="R29" s="37">
        <f t="shared" si="51"/>
        <v>0.18</v>
      </c>
      <c r="S29" s="37">
        <f t="shared" si="51"/>
        <v>0.4</v>
      </c>
      <c r="T29" s="37">
        <f t="shared" si="51"/>
        <v>0</v>
      </c>
      <c r="U29" s="37">
        <f t="shared" si="51"/>
        <v>0</v>
      </c>
      <c r="V29" s="37">
        <f t="shared" si="51"/>
        <v>0.4</v>
      </c>
      <c r="W29" s="37">
        <f t="shared" si="51"/>
        <v>0.4</v>
      </c>
      <c r="X29" s="37">
        <f t="shared" si="51"/>
        <v>0.4</v>
      </c>
      <c r="Y29" s="37">
        <f t="shared" si="51"/>
        <v>0</v>
      </c>
      <c r="Z29" s="37">
        <f t="shared" si="51"/>
        <v>0</v>
      </c>
      <c r="AA29" s="37">
        <f t="shared" si="51"/>
        <v>0.4</v>
      </c>
      <c r="AB29" s="8"/>
    </row>
    <row r="30" s="1" customFormat="1" ht="21.95" customHeight="1" spans="1:28">
      <c r="A30" s="23" t="s">
        <v>29</v>
      </c>
      <c r="B30" s="24">
        <f t="shared" ref="B30:B35" si="52">SUM(C30,D30,E30)</f>
        <v>1</v>
      </c>
      <c r="C30" s="23">
        <v>0</v>
      </c>
      <c r="D30" s="23">
        <v>0</v>
      </c>
      <c r="E30" s="23">
        <v>1</v>
      </c>
      <c r="F30" s="24">
        <f>SUM(G30,H30,I30)</f>
        <v>1</v>
      </c>
      <c r="G30" s="25">
        <v>0</v>
      </c>
      <c r="H30" s="25">
        <v>0</v>
      </c>
      <c r="I30" s="25">
        <v>1</v>
      </c>
      <c r="J30" s="38">
        <v>0.85</v>
      </c>
      <c r="K30" s="39">
        <f t="shared" ref="K30:K35" si="53">SUM(L30:N30)</f>
        <v>0.27</v>
      </c>
      <c r="L30" s="39">
        <f t="shared" si="9"/>
        <v>0</v>
      </c>
      <c r="M30" s="39">
        <f t="shared" si="10"/>
        <v>0</v>
      </c>
      <c r="N30" s="39">
        <f t="shared" si="11"/>
        <v>0.27</v>
      </c>
      <c r="O30" s="39">
        <f>SUM(P30:R30)</f>
        <v>0.09</v>
      </c>
      <c r="P30" s="39">
        <f t="shared" si="18"/>
        <v>0</v>
      </c>
      <c r="Q30" s="39">
        <f t="shared" si="19"/>
        <v>0</v>
      </c>
      <c r="R30" s="39">
        <f t="shared" si="20"/>
        <v>0.09</v>
      </c>
      <c r="S30" s="39">
        <f t="shared" ref="S30:S35" si="54">SUM(T30:V30)</f>
        <v>0.18</v>
      </c>
      <c r="T30" s="39">
        <f>L30-P30</f>
        <v>0</v>
      </c>
      <c r="U30" s="39">
        <f t="shared" ref="U30:V30" si="55">M30-Q30</f>
        <v>0</v>
      </c>
      <c r="V30" s="39">
        <f t="shared" si="55"/>
        <v>0.18</v>
      </c>
      <c r="W30" s="56">
        <f t="shared" ref="W30:W41" si="56">S30</f>
        <v>0.18</v>
      </c>
      <c r="X30" s="56">
        <v>0.18</v>
      </c>
      <c r="Y30" s="39">
        <f t="shared" ref="Y30:Y35" si="57">W30-X30</f>
        <v>0</v>
      </c>
      <c r="Z30" s="39"/>
      <c r="AA30" s="39">
        <f t="shared" si="15"/>
        <v>0.18</v>
      </c>
      <c r="AB30" s="8"/>
    </row>
    <row r="31" s="1" customFormat="1" ht="21.95" customHeight="1" spans="1:28">
      <c r="A31" s="23" t="s">
        <v>30</v>
      </c>
      <c r="B31" s="24">
        <f t="shared" si="52"/>
        <v>0</v>
      </c>
      <c r="C31" s="23">
        <v>0</v>
      </c>
      <c r="D31" s="23">
        <v>0</v>
      </c>
      <c r="E31" s="23">
        <v>0</v>
      </c>
      <c r="F31" s="24">
        <f t="shared" ref="F30:F35" si="58">SUM(G31,H31,I31)</f>
        <v>0</v>
      </c>
      <c r="G31" s="25">
        <v>0</v>
      </c>
      <c r="H31" s="25">
        <v>0</v>
      </c>
      <c r="I31" s="25">
        <v>0</v>
      </c>
      <c r="J31" s="38">
        <v>0.85</v>
      </c>
      <c r="K31" s="39">
        <f t="shared" si="53"/>
        <v>0</v>
      </c>
      <c r="L31" s="39">
        <f t="shared" si="9"/>
        <v>0</v>
      </c>
      <c r="M31" s="39">
        <f t="shared" si="10"/>
        <v>0</v>
      </c>
      <c r="N31" s="39">
        <f t="shared" si="11"/>
        <v>0</v>
      </c>
      <c r="O31" s="39">
        <f t="shared" ref="O30:O35" si="59">SUM(P31:R31)</f>
        <v>0</v>
      </c>
      <c r="P31" s="39">
        <f t="shared" si="18"/>
        <v>0</v>
      </c>
      <c r="Q31" s="39">
        <f t="shared" si="19"/>
        <v>0</v>
      </c>
      <c r="R31" s="39">
        <f t="shared" si="20"/>
        <v>0</v>
      </c>
      <c r="S31" s="39">
        <f t="shared" si="54"/>
        <v>0</v>
      </c>
      <c r="T31" s="39">
        <f t="shared" ref="T31:V31" si="60">L31-P31</f>
        <v>0</v>
      </c>
      <c r="U31" s="39">
        <f t="shared" si="60"/>
        <v>0</v>
      </c>
      <c r="V31" s="39">
        <f t="shared" si="60"/>
        <v>0</v>
      </c>
      <c r="W31" s="56">
        <f t="shared" si="56"/>
        <v>0</v>
      </c>
      <c r="X31" s="56">
        <v>0</v>
      </c>
      <c r="Y31" s="39">
        <f t="shared" si="57"/>
        <v>0</v>
      </c>
      <c r="Z31" s="39"/>
      <c r="AA31" s="39">
        <f t="shared" si="15"/>
        <v>0</v>
      </c>
      <c r="AB31" s="8"/>
    </row>
    <row r="32" s="1" customFormat="1" ht="21.95" customHeight="1" spans="1:28">
      <c r="A32" s="23" t="s">
        <v>31</v>
      </c>
      <c r="B32" s="24">
        <f t="shared" si="52"/>
        <v>0</v>
      </c>
      <c r="C32" s="23">
        <v>0</v>
      </c>
      <c r="D32" s="23">
        <v>0</v>
      </c>
      <c r="E32" s="23">
        <v>0</v>
      </c>
      <c r="F32" s="24">
        <f t="shared" si="58"/>
        <v>0</v>
      </c>
      <c r="G32" s="25">
        <v>0</v>
      </c>
      <c r="H32" s="25">
        <v>0</v>
      </c>
      <c r="I32" s="25">
        <v>0</v>
      </c>
      <c r="J32" s="38">
        <v>0.85</v>
      </c>
      <c r="K32" s="39">
        <f t="shared" si="53"/>
        <v>0</v>
      </c>
      <c r="L32" s="39">
        <f t="shared" si="9"/>
        <v>0</v>
      </c>
      <c r="M32" s="39">
        <f t="shared" si="10"/>
        <v>0</v>
      </c>
      <c r="N32" s="39">
        <f t="shared" si="11"/>
        <v>0</v>
      </c>
      <c r="O32" s="39">
        <f t="shared" si="59"/>
        <v>0</v>
      </c>
      <c r="P32" s="39">
        <f t="shared" si="18"/>
        <v>0</v>
      </c>
      <c r="Q32" s="39">
        <f t="shared" si="19"/>
        <v>0</v>
      </c>
      <c r="R32" s="39">
        <f t="shared" si="20"/>
        <v>0</v>
      </c>
      <c r="S32" s="39">
        <f t="shared" si="54"/>
        <v>0</v>
      </c>
      <c r="T32" s="39">
        <f t="shared" ref="T32:V32" si="61">L32-P32</f>
        <v>0</v>
      </c>
      <c r="U32" s="39">
        <f t="shared" si="61"/>
        <v>0</v>
      </c>
      <c r="V32" s="39">
        <f t="shared" si="61"/>
        <v>0</v>
      </c>
      <c r="W32" s="56">
        <f t="shared" si="56"/>
        <v>0</v>
      </c>
      <c r="X32" s="56">
        <v>0</v>
      </c>
      <c r="Y32" s="39">
        <f t="shared" si="57"/>
        <v>0</v>
      </c>
      <c r="Z32" s="39"/>
      <c r="AA32" s="39">
        <f t="shared" si="15"/>
        <v>0</v>
      </c>
      <c r="AB32" s="8"/>
    </row>
    <row r="33" s="1" customFormat="1" ht="21.95" customHeight="1" spans="1:28">
      <c r="A33" s="23" t="s">
        <v>32</v>
      </c>
      <c r="B33" s="24">
        <f t="shared" si="52"/>
        <v>1</v>
      </c>
      <c r="C33" s="23">
        <v>0</v>
      </c>
      <c r="D33" s="23">
        <v>0</v>
      </c>
      <c r="E33" s="23">
        <v>1</v>
      </c>
      <c r="F33" s="24">
        <f t="shared" si="58"/>
        <v>1</v>
      </c>
      <c r="G33" s="25">
        <v>0</v>
      </c>
      <c r="H33" s="25">
        <v>0</v>
      </c>
      <c r="I33" s="25">
        <v>1</v>
      </c>
      <c r="J33" s="38">
        <v>1</v>
      </c>
      <c r="K33" s="39">
        <f t="shared" si="53"/>
        <v>0.31</v>
      </c>
      <c r="L33" s="39">
        <f t="shared" si="9"/>
        <v>0</v>
      </c>
      <c r="M33" s="39">
        <f t="shared" si="10"/>
        <v>0</v>
      </c>
      <c r="N33" s="39">
        <f t="shared" si="11"/>
        <v>0.31</v>
      </c>
      <c r="O33" s="39">
        <f t="shared" si="59"/>
        <v>0.09</v>
      </c>
      <c r="P33" s="39">
        <f t="shared" si="18"/>
        <v>0</v>
      </c>
      <c r="Q33" s="39">
        <f t="shared" si="19"/>
        <v>0</v>
      </c>
      <c r="R33" s="39">
        <f t="shared" si="20"/>
        <v>0.09</v>
      </c>
      <c r="S33" s="39">
        <f t="shared" si="54"/>
        <v>0.22</v>
      </c>
      <c r="T33" s="39">
        <f t="shared" ref="T33:V33" si="62">L33-P33</f>
        <v>0</v>
      </c>
      <c r="U33" s="39">
        <f t="shared" si="62"/>
        <v>0</v>
      </c>
      <c r="V33" s="39">
        <f t="shared" si="62"/>
        <v>0.22</v>
      </c>
      <c r="W33" s="56">
        <f t="shared" si="56"/>
        <v>0.22</v>
      </c>
      <c r="X33" s="56">
        <v>0.22</v>
      </c>
      <c r="Y33" s="39">
        <f t="shared" si="57"/>
        <v>0</v>
      </c>
      <c r="Z33" s="39"/>
      <c r="AA33" s="39">
        <f t="shared" si="15"/>
        <v>0.22</v>
      </c>
      <c r="AB33" s="8"/>
    </row>
    <row r="34" s="1" customFormat="1" ht="21.95" customHeight="1" spans="1:28">
      <c r="A34" s="23" t="s">
        <v>33</v>
      </c>
      <c r="B34" s="24">
        <f t="shared" si="52"/>
        <v>0</v>
      </c>
      <c r="C34" s="23">
        <v>0</v>
      </c>
      <c r="D34" s="23">
        <v>0</v>
      </c>
      <c r="E34" s="23">
        <v>0</v>
      </c>
      <c r="F34" s="24">
        <f t="shared" si="58"/>
        <v>0</v>
      </c>
      <c r="G34" s="25">
        <v>0</v>
      </c>
      <c r="H34" s="25">
        <v>0</v>
      </c>
      <c r="I34" s="25">
        <v>0</v>
      </c>
      <c r="J34" s="38">
        <v>1</v>
      </c>
      <c r="K34" s="39">
        <f t="shared" si="53"/>
        <v>0</v>
      </c>
      <c r="L34" s="39">
        <f t="shared" si="9"/>
        <v>0</v>
      </c>
      <c r="M34" s="39">
        <f t="shared" si="10"/>
        <v>0</v>
      </c>
      <c r="N34" s="39">
        <f t="shared" si="11"/>
        <v>0</v>
      </c>
      <c r="O34" s="39">
        <f t="shared" si="59"/>
        <v>0</v>
      </c>
      <c r="P34" s="39">
        <f t="shared" si="18"/>
        <v>0</v>
      </c>
      <c r="Q34" s="39">
        <f t="shared" si="19"/>
        <v>0</v>
      </c>
      <c r="R34" s="39">
        <f t="shared" si="20"/>
        <v>0</v>
      </c>
      <c r="S34" s="39">
        <f t="shared" si="54"/>
        <v>0</v>
      </c>
      <c r="T34" s="39">
        <f t="shared" ref="T34:V34" si="63">L34-P34</f>
        <v>0</v>
      </c>
      <c r="U34" s="39">
        <f t="shared" si="63"/>
        <v>0</v>
      </c>
      <c r="V34" s="39">
        <f t="shared" si="63"/>
        <v>0</v>
      </c>
      <c r="W34" s="56">
        <f t="shared" si="56"/>
        <v>0</v>
      </c>
      <c r="X34" s="56">
        <v>0</v>
      </c>
      <c r="Y34" s="39">
        <f t="shared" si="57"/>
        <v>0</v>
      </c>
      <c r="Z34" s="39"/>
      <c r="AA34" s="39">
        <f t="shared" si="15"/>
        <v>0</v>
      </c>
      <c r="AB34" s="8"/>
    </row>
    <row r="35" s="1" customFormat="1" ht="21.95" customHeight="1" spans="1:28">
      <c r="A35" s="23" t="s">
        <v>34</v>
      </c>
      <c r="B35" s="24">
        <f t="shared" si="52"/>
        <v>0</v>
      </c>
      <c r="C35" s="23">
        <v>0</v>
      </c>
      <c r="D35" s="23">
        <v>0</v>
      </c>
      <c r="E35" s="23">
        <v>0</v>
      </c>
      <c r="F35" s="24">
        <f t="shared" si="58"/>
        <v>0</v>
      </c>
      <c r="G35" s="25">
        <v>0</v>
      </c>
      <c r="H35" s="25">
        <v>0</v>
      </c>
      <c r="I35" s="25">
        <v>0</v>
      </c>
      <c r="J35" s="38">
        <v>0.85</v>
      </c>
      <c r="K35" s="39">
        <f t="shared" si="53"/>
        <v>0</v>
      </c>
      <c r="L35" s="39">
        <f t="shared" si="9"/>
        <v>0</v>
      </c>
      <c r="M35" s="39">
        <f t="shared" si="10"/>
        <v>0</v>
      </c>
      <c r="N35" s="39">
        <f t="shared" si="11"/>
        <v>0</v>
      </c>
      <c r="O35" s="39">
        <f t="shared" si="59"/>
        <v>0</v>
      </c>
      <c r="P35" s="39">
        <f t="shared" si="18"/>
        <v>0</v>
      </c>
      <c r="Q35" s="39">
        <f t="shared" si="19"/>
        <v>0</v>
      </c>
      <c r="R35" s="39">
        <f t="shared" si="20"/>
        <v>0</v>
      </c>
      <c r="S35" s="39">
        <f t="shared" si="54"/>
        <v>0</v>
      </c>
      <c r="T35" s="39">
        <f t="shared" ref="T35:V35" si="64">L35-P35</f>
        <v>0</v>
      </c>
      <c r="U35" s="39">
        <f t="shared" si="64"/>
        <v>0</v>
      </c>
      <c r="V35" s="39">
        <f t="shared" si="64"/>
        <v>0</v>
      </c>
      <c r="W35" s="56">
        <f t="shared" si="56"/>
        <v>0</v>
      </c>
      <c r="X35" s="56">
        <v>0</v>
      </c>
      <c r="Y35" s="39">
        <f t="shared" si="57"/>
        <v>0</v>
      </c>
      <c r="Z35" s="39"/>
      <c r="AA35" s="39">
        <f t="shared" si="15"/>
        <v>0</v>
      </c>
      <c r="AB35" s="8"/>
    </row>
    <row r="36" s="3" customFormat="1" ht="21.95" customHeight="1" spans="1:28">
      <c r="A36" s="21" t="s">
        <v>35</v>
      </c>
      <c r="B36" s="22">
        <f>SUM(B37:B41)</f>
        <v>33</v>
      </c>
      <c r="C36" s="22">
        <f>SUM(C37:C41)</f>
        <v>0</v>
      </c>
      <c r="D36" s="22">
        <f>SUM(D37:D41)</f>
        <v>0</v>
      </c>
      <c r="E36" s="22">
        <f>SUM(E37:E41)</f>
        <v>33</v>
      </c>
      <c r="F36" s="22">
        <f>SUM(F37:F41)</f>
        <v>33</v>
      </c>
      <c r="G36" s="22">
        <f t="shared" ref="G36:N36" si="65">SUM(G37:G41)</f>
        <v>0</v>
      </c>
      <c r="H36" s="22">
        <f t="shared" si="65"/>
        <v>0</v>
      </c>
      <c r="I36" s="22">
        <f t="shared" si="65"/>
        <v>33</v>
      </c>
      <c r="J36" s="17"/>
      <c r="K36" s="37">
        <f t="shared" si="65"/>
        <v>3.09</v>
      </c>
      <c r="L36" s="37">
        <f t="shared" si="65"/>
        <v>0</v>
      </c>
      <c r="M36" s="37">
        <f t="shared" si="65"/>
        <v>0</v>
      </c>
      <c r="N36" s="37">
        <f t="shared" si="65"/>
        <v>3.09</v>
      </c>
      <c r="O36" s="37">
        <f t="shared" ref="O36:AA36" si="66">SUM(O37:O41)</f>
        <v>3.09</v>
      </c>
      <c r="P36" s="37">
        <f t="shared" si="66"/>
        <v>0</v>
      </c>
      <c r="Q36" s="37">
        <f t="shared" si="66"/>
        <v>0</v>
      </c>
      <c r="R36" s="37">
        <f t="shared" si="66"/>
        <v>3.09</v>
      </c>
      <c r="S36" s="37">
        <f t="shared" si="66"/>
        <v>0</v>
      </c>
      <c r="T36" s="37">
        <f t="shared" si="66"/>
        <v>0</v>
      </c>
      <c r="U36" s="37">
        <f t="shared" si="66"/>
        <v>0</v>
      </c>
      <c r="V36" s="37">
        <f t="shared" si="66"/>
        <v>0</v>
      </c>
      <c r="W36" s="37">
        <f t="shared" si="66"/>
        <v>0</v>
      </c>
      <c r="X36" s="37">
        <f t="shared" si="66"/>
        <v>0</v>
      </c>
      <c r="Y36" s="37">
        <f t="shared" si="66"/>
        <v>0</v>
      </c>
      <c r="Z36" s="37">
        <f t="shared" si="66"/>
        <v>0</v>
      </c>
      <c r="AA36" s="37">
        <f t="shared" si="66"/>
        <v>0</v>
      </c>
      <c r="AB36" s="8"/>
    </row>
    <row r="37" s="1" customFormat="1" ht="21.95" customHeight="1" spans="1:28">
      <c r="A37" s="23" t="s">
        <v>36</v>
      </c>
      <c r="B37" s="24">
        <f t="shared" ref="B37:B41" si="67">SUM(C37,D37,E37)</f>
        <v>0</v>
      </c>
      <c r="C37" s="23">
        <v>0</v>
      </c>
      <c r="D37" s="23">
        <v>0</v>
      </c>
      <c r="E37" s="23">
        <v>0</v>
      </c>
      <c r="F37" s="24">
        <f>SUM(G37,H37,I37)</f>
        <v>0</v>
      </c>
      <c r="G37" s="25">
        <v>0</v>
      </c>
      <c r="H37" s="25">
        <v>0</v>
      </c>
      <c r="I37" s="25">
        <v>0</v>
      </c>
      <c r="J37" s="38">
        <v>0.3</v>
      </c>
      <c r="K37" s="39">
        <f t="shared" ref="K37:K41" si="68">SUM(L37:N37)</f>
        <v>0</v>
      </c>
      <c r="L37" s="39">
        <f t="shared" si="9"/>
        <v>0</v>
      </c>
      <c r="M37" s="39">
        <f t="shared" si="10"/>
        <v>0</v>
      </c>
      <c r="N37" s="39">
        <f t="shared" si="11"/>
        <v>0</v>
      </c>
      <c r="O37" s="39">
        <f t="shared" ref="O37:O41" si="69">SUM(P37:R37)</f>
        <v>0</v>
      </c>
      <c r="P37" s="39">
        <f t="shared" si="18"/>
        <v>0</v>
      </c>
      <c r="Q37" s="39">
        <f t="shared" si="19"/>
        <v>0</v>
      </c>
      <c r="R37" s="39">
        <f t="shared" si="20"/>
        <v>0</v>
      </c>
      <c r="S37" s="39">
        <f t="shared" ref="S37:S41" si="70">SUM(T37:V37)</f>
        <v>0</v>
      </c>
      <c r="T37" s="39">
        <f t="shared" ref="T37:V37" si="71">L37-P37</f>
        <v>0</v>
      </c>
      <c r="U37" s="39">
        <f t="shared" si="71"/>
        <v>0</v>
      </c>
      <c r="V37" s="39">
        <f t="shared" si="71"/>
        <v>0</v>
      </c>
      <c r="W37" s="56">
        <f t="shared" si="56"/>
        <v>0</v>
      </c>
      <c r="X37" s="56">
        <v>0</v>
      </c>
      <c r="Y37" s="39">
        <f t="shared" ref="Y37:Y41" si="72">W37-X37</f>
        <v>0</v>
      </c>
      <c r="Z37" s="39"/>
      <c r="AA37" s="39">
        <f t="shared" si="15"/>
        <v>0</v>
      </c>
      <c r="AB37" s="8"/>
    </row>
    <row r="38" s="1" customFormat="1" ht="21.95" customHeight="1" spans="1:28">
      <c r="A38" s="23" t="s">
        <v>37</v>
      </c>
      <c r="B38" s="24">
        <f t="shared" si="67"/>
        <v>0</v>
      </c>
      <c r="C38" s="23">
        <v>0</v>
      </c>
      <c r="D38" s="23">
        <v>0</v>
      </c>
      <c r="E38" s="23">
        <v>0</v>
      </c>
      <c r="F38" s="24">
        <f t="shared" ref="F37:F41" si="73">SUM(G38,H38,I38)</f>
        <v>0</v>
      </c>
      <c r="G38" s="25">
        <v>0</v>
      </c>
      <c r="H38" s="25">
        <v>0</v>
      </c>
      <c r="I38" s="25">
        <v>0</v>
      </c>
      <c r="J38" s="38">
        <v>0.3</v>
      </c>
      <c r="K38" s="39">
        <f t="shared" si="68"/>
        <v>0</v>
      </c>
      <c r="L38" s="39">
        <f t="shared" si="9"/>
        <v>0</v>
      </c>
      <c r="M38" s="39">
        <f t="shared" si="10"/>
        <v>0</v>
      </c>
      <c r="N38" s="39">
        <f t="shared" si="11"/>
        <v>0</v>
      </c>
      <c r="O38" s="39">
        <f t="shared" si="69"/>
        <v>0</v>
      </c>
      <c r="P38" s="39">
        <f t="shared" si="18"/>
        <v>0</v>
      </c>
      <c r="Q38" s="39">
        <f t="shared" si="19"/>
        <v>0</v>
      </c>
      <c r="R38" s="39">
        <f t="shared" si="20"/>
        <v>0</v>
      </c>
      <c r="S38" s="39">
        <f t="shared" si="70"/>
        <v>0</v>
      </c>
      <c r="T38" s="39">
        <f t="shared" ref="T38:V38" si="74">L38-P38</f>
        <v>0</v>
      </c>
      <c r="U38" s="39">
        <f t="shared" si="74"/>
        <v>0</v>
      </c>
      <c r="V38" s="39">
        <f t="shared" si="74"/>
        <v>0</v>
      </c>
      <c r="W38" s="56">
        <f t="shared" si="56"/>
        <v>0</v>
      </c>
      <c r="X38" s="56">
        <v>0</v>
      </c>
      <c r="Y38" s="39">
        <f t="shared" si="72"/>
        <v>0</v>
      </c>
      <c r="Z38" s="39"/>
      <c r="AA38" s="39">
        <f t="shared" si="15"/>
        <v>0</v>
      </c>
      <c r="AB38" s="8"/>
    </row>
    <row r="39" s="1" customFormat="1" ht="21.95" customHeight="1" spans="1:28">
      <c r="A39" s="23" t="s">
        <v>38</v>
      </c>
      <c r="B39" s="24">
        <f t="shared" si="67"/>
        <v>12</v>
      </c>
      <c r="C39" s="23">
        <v>0</v>
      </c>
      <c r="D39" s="23">
        <v>0</v>
      </c>
      <c r="E39" s="23">
        <v>12</v>
      </c>
      <c r="F39" s="24">
        <f t="shared" si="73"/>
        <v>12</v>
      </c>
      <c r="G39" s="25">
        <v>0</v>
      </c>
      <c r="H39" s="25">
        <v>0</v>
      </c>
      <c r="I39" s="25">
        <v>12</v>
      </c>
      <c r="J39" s="38">
        <v>0.3</v>
      </c>
      <c r="K39" s="39">
        <f t="shared" si="68"/>
        <v>1.12</v>
      </c>
      <c r="L39" s="39">
        <f t="shared" si="9"/>
        <v>0</v>
      </c>
      <c r="M39" s="39">
        <f t="shared" si="10"/>
        <v>0</v>
      </c>
      <c r="N39" s="39">
        <f t="shared" si="11"/>
        <v>1.12</v>
      </c>
      <c r="O39" s="39">
        <f t="shared" si="69"/>
        <v>1.12</v>
      </c>
      <c r="P39" s="39">
        <f t="shared" si="18"/>
        <v>0</v>
      </c>
      <c r="Q39" s="39">
        <f t="shared" si="19"/>
        <v>0</v>
      </c>
      <c r="R39" s="39">
        <f t="shared" si="20"/>
        <v>1.12</v>
      </c>
      <c r="S39" s="39">
        <f t="shared" si="70"/>
        <v>0</v>
      </c>
      <c r="T39" s="39">
        <f t="shared" ref="T39:V39" si="75">L39-P39</f>
        <v>0</v>
      </c>
      <c r="U39" s="39">
        <f t="shared" si="75"/>
        <v>0</v>
      </c>
      <c r="V39" s="39">
        <f t="shared" si="75"/>
        <v>0</v>
      </c>
      <c r="W39" s="56">
        <f t="shared" si="56"/>
        <v>0</v>
      </c>
      <c r="X39" s="56">
        <v>0</v>
      </c>
      <c r="Y39" s="39">
        <f t="shared" si="72"/>
        <v>0</v>
      </c>
      <c r="Z39" s="39"/>
      <c r="AA39" s="39">
        <f t="shared" si="15"/>
        <v>0</v>
      </c>
      <c r="AB39" s="8"/>
    </row>
    <row r="40" s="1" customFormat="1" ht="21.95" customHeight="1" spans="1:28">
      <c r="A40" s="23" t="s">
        <v>39</v>
      </c>
      <c r="B40" s="24">
        <f t="shared" si="67"/>
        <v>0</v>
      </c>
      <c r="C40" s="23">
        <v>0</v>
      </c>
      <c r="D40" s="23">
        <v>0</v>
      </c>
      <c r="E40" s="23">
        <v>0</v>
      </c>
      <c r="F40" s="24">
        <f t="shared" si="73"/>
        <v>0</v>
      </c>
      <c r="G40" s="25">
        <v>0</v>
      </c>
      <c r="H40" s="25">
        <v>0</v>
      </c>
      <c r="I40" s="25">
        <v>0</v>
      </c>
      <c r="J40" s="38">
        <v>0.3</v>
      </c>
      <c r="K40" s="39">
        <f t="shared" si="68"/>
        <v>0</v>
      </c>
      <c r="L40" s="39">
        <f t="shared" si="9"/>
        <v>0</v>
      </c>
      <c r="M40" s="39">
        <f t="shared" si="10"/>
        <v>0</v>
      </c>
      <c r="N40" s="39">
        <f t="shared" si="11"/>
        <v>0</v>
      </c>
      <c r="O40" s="39">
        <f t="shared" si="69"/>
        <v>0</v>
      </c>
      <c r="P40" s="39">
        <f t="shared" si="18"/>
        <v>0</v>
      </c>
      <c r="Q40" s="39">
        <f t="shared" si="19"/>
        <v>0</v>
      </c>
      <c r="R40" s="39">
        <f t="shared" si="20"/>
        <v>0</v>
      </c>
      <c r="S40" s="39">
        <f t="shared" si="70"/>
        <v>0</v>
      </c>
      <c r="T40" s="39">
        <f t="shared" ref="T40:V40" si="76">L40-P40</f>
        <v>0</v>
      </c>
      <c r="U40" s="39">
        <f t="shared" si="76"/>
        <v>0</v>
      </c>
      <c r="V40" s="39">
        <f t="shared" si="76"/>
        <v>0</v>
      </c>
      <c r="W40" s="56">
        <f t="shared" si="56"/>
        <v>0</v>
      </c>
      <c r="X40" s="56">
        <v>0</v>
      </c>
      <c r="Y40" s="39">
        <f t="shared" si="72"/>
        <v>0</v>
      </c>
      <c r="Z40" s="39"/>
      <c r="AA40" s="39">
        <f t="shared" si="15"/>
        <v>0</v>
      </c>
      <c r="AB40" s="8"/>
    </row>
    <row r="41" s="1" customFormat="1" ht="21.95" customHeight="1" spans="1:28">
      <c r="A41" s="23" t="s">
        <v>40</v>
      </c>
      <c r="B41" s="24">
        <f t="shared" si="67"/>
        <v>21</v>
      </c>
      <c r="C41" s="23">
        <v>0</v>
      </c>
      <c r="D41" s="23">
        <v>0</v>
      </c>
      <c r="E41" s="23">
        <v>21</v>
      </c>
      <c r="F41" s="24">
        <f t="shared" si="73"/>
        <v>21</v>
      </c>
      <c r="G41" s="25">
        <v>0</v>
      </c>
      <c r="H41" s="25">
        <v>0</v>
      </c>
      <c r="I41" s="25">
        <v>21</v>
      </c>
      <c r="J41" s="38">
        <v>0.3</v>
      </c>
      <c r="K41" s="39">
        <f t="shared" si="68"/>
        <v>1.97</v>
      </c>
      <c r="L41" s="39">
        <f t="shared" si="9"/>
        <v>0</v>
      </c>
      <c r="M41" s="39">
        <f t="shared" si="10"/>
        <v>0</v>
      </c>
      <c r="N41" s="39">
        <f t="shared" si="11"/>
        <v>1.97</v>
      </c>
      <c r="O41" s="39">
        <f t="shared" si="69"/>
        <v>1.97</v>
      </c>
      <c r="P41" s="39">
        <f t="shared" si="18"/>
        <v>0</v>
      </c>
      <c r="Q41" s="39">
        <f t="shared" si="19"/>
        <v>0</v>
      </c>
      <c r="R41" s="39">
        <f t="shared" si="20"/>
        <v>1.97</v>
      </c>
      <c r="S41" s="39">
        <f t="shared" si="70"/>
        <v>0</v>
      </c>
      <c r="T41" s="39">
        <f t="shared" ref="T41:V41" si="77">L41-P41</f>
        <v>0</v>
      </c>
      <c r="U41" s="39">
        <f t="shared" si="77"/>
        <v>0</v>
      </c>
      <c r="V41" s="39">
        <f t="shared" si="77"/>
        <v>0</v>
      </c>
      <c r="W41" s="56">
        <f t="shared" si="56"/>
        <v>0</v>
      </c>
      <c r="X41" s="56">
        <v>0</v>
      </c>
      <c r="Y41" s="39">
        <f t="shared" si="72"/>
        <v>0</v>
      </c>
      <c r="Z41" s="39"/>
      <c r="AA41" s="39">
        <f t="shared" si="15"/>
        <v>0</v>
      </c>
      <c r="AB41" s="8"/>
    </row>
    <row r="42" s="3" customFormat="1" ht="21.95" customHeight="1" spans="1:28">
      <c r="A42" s="21" t="s">
        <v>41</v>
      </c>
      <c r="B42" s="22">
        <f t="shared" ref="B42:I42" si="78">SUM(B43:B45)</f>
        <v>131</v>
      </c>
      <c r="C42" s="22">
        <f t="shared" si="78"/>
        <v>0</v>
      </c>
      <c r="D42" s="22">
        <f t="shared" si="78"/>
        <v>2</v>
      </c>
      <c r="E42" s="22">
        <f t="shared" si="78"/>
        <v>129</v>
      </c>
      <c r="F42" s="22">
        <f t="shared" si="78"/>
        <v>127</v>
      </c>
      <c r="G42" s="22">
        <f t="shared" si="78"/>
        <v>0</v>
      </c>
      <c r="H42" s="22">
        <f t="shared" si="78"/>
        <v>2</v>
      </c>
      <c r="I42" s="22">
        <f t="shared" si="78"/>
        <v>125</v>
      </c>
      <c r="J42" s="22"/>
      <c r="K42" s="22">
        <f t="shared" ref="K42:N42" si="79">SUM(K43:K45)</f>
        <v>33.95</v>
      </c>
      <c r="L42" s="22">
        <f t="shared" si="79"/>
        <v>0</v>
      </c>
      <c r="M42" s="22">
        <f t="shared" si="79"/>
        <v>0.8</v>
      </c>
      <c r="N42" s="22">
        <f t="shared" si="79"/>
        <v>33.15</v>
      </c>
      <c r="O42" s="22">
        <f t="shared" ref="O42:R42" si="80">SUM(O43:O45)</f>
        <v>12.35</v>
      </c>
      <c r="P42" s="22">
        <f t="shared" si="80"/>
        <v>0</v>
      </c>
      <c r="Q42" s="22">
        <f t="shared" si="80"/>
        <v>0.28</v>
      </c>
      <c r="R42" s="22">
        <f t="shared" si="80"/>
        <v>12.07</v>
      </c>
      <c r="S42" s="22">
        <f t="shared" ref="S42:AA42" si="81">SUM(S43:S45)</f>
        <v>21.6</v>
      </c>
      <c r="T42" s="22">
        <f t="shared" si="81"/>
        <v>0</v>
      </c>
      <c r="U42" s="22">
        <f t="shared" si="81"/>
        <v>0.52</v>
      </c>
      <c r="V42" s="22">
        <f t="shared" si="81"/>
        <v>21.08</v>
      </c>
      <c r="W42" s="22">
        <f t="shared" si="81"/>
        <v>21.6</v>
      </c>
      <c r="X42" s="22">
        <f t="shared" si="81"/>
        <v>21.55</v>
      </c>
      <c r="Y42" s="22">
        <f t="shared" si="81"/>
        <v>0.0499999999999998</v>
      </c>
      <c r="Z42" s="22">
        <f t="shared" si="81"/>
        <v>0</v>
      </c>
      <c r="AA42" s="22">
        <f t="shared" si="81"/>
        <v>21.65</v>
      </c>
      <c r="AB42" s="8"/>
    </row>
    <row r="43" s="1" customFormat="1" ht="21.95" customHeight="1" spans="1:28">
      <c r="A43" s="23" t="s">
        <v>42</v>
      </c>
      <c r="B43" s="24">
        <f t="shared" ref="B43:B45" si="82">SUM(C43,D43,E43)</f>
        <v>15</v>
      </c>
      <c r="C43" s="23">
        <v>0</v>
      </c>
      <c r="D43" s="23">
        <v>0</v>
      </c>
      <c r="E43" s="23">
        <v>15</v>
      </c>
      <c r="F43" s="24">
        <f t="shared" ref="F43:F45" si="83">SUM(G43,H43,I43)</f>
        <v>15</v>
      </c>
      <c r="G43" s="25">
        <v>0</v>
      </c>
      <c r="H43" s="25">
        <v>0</v>
      </c>
      <c r="I43" s="25">
        <v>15</v>
      </c>
      <c r="J43" s="38">
        <v>0.85</v>
      </c>
      <c r="K43" s="39">
        <f t="shared" ref="K43:K45" si="84">SUM(L43:N43)</f>
        <v>3.98</v>
      </c>
      <c r="L43" s="39">
        <f t="shared" si="9"/>
        <v>0</v>
      </c>
      <c r="M43" s="39">
        <f t="shared" si="10"/>
        <v>0</v>
      </c>
      <c r="N43" s="39">
        <f t="shared" si="11"/>
        <v>3.98</v>
      </c>
      <c r="O43" s="39">
        <f t="shared" ref="O43:O45" si="85">SUM(P43:R43)</f>
        <v>1.4</v>
      </c>
      <c r="P43" s="39">
        <f t="shared" ref="P43:P74" si="86">ROUND(C43*0.3*520*12/10000,2)</f>
        <v>0</v>
      </c>
      <c r="Q43" s="39">
        <f t="shared" ref="Q43:Q74" si="87">ROUND(D43*0.3*390*12/10000,2)</f>
        <v>0</v>
      </c>
      <c r="R43" s="39">
        <f t="shared" ref="R43:R74" si="88">ROUND(E43*0.3*260*12/10000,2)</f>
        <v>1.4</v>
      </c>
      <c r="S43" s="39">
        <f t="shared" ref="S43:S45" si="89">SUM(T43:V43)</f>
        <v>2.58</v>
      </c>
      <c r="T43" s="39">
        <f t="shared" ref="T43:V43" si="90">L43-P43</f>
        <v>0</v>
      </c>
      <c r="U43" s="39">
        <f t="shared" si="90"/>
        <v>0</v>
      </c>
      <c r="V43" s="39">
        <f t="shared" si="90"/>
        <v>2.58</v>
      </c>
      <c r="W43" s="56">
        <f t="shared" ref="W43:W45" si="91">S43</f>
        <v>2.58</v>
      </c>
      <c r="X43" s="56">
        <v>2.58</v>
      </c>
      <c r="Y43" s="39">
        <f t="shared" ref="Y43:Y45" si="92">W43-X43</f>
        <v>0</v>
      </c>
      <c r="Z43" s="39"/>
      <c r="AA43" s="39">
        <f t="shared" si="15"/>
        <v>2.58</v>
      </c>
      <c r="AB43" s="8"/>
    </row>
    <row r="44" s="1" customFormat="1" ht="21.95" customHeight="1" spans="1:28">
      <c r="A44" s="23" t="s">
        <v>43</v>
      </c>
      <c r="B44" s="24">
        <f t="shared" si="82"/>
        <v>26</v>
      </c>
      <c r="C44" s="23">
        <v>0</v>
      </c>
      <c r="D44" s="23">
        <v>2</v>
      </c>
      <c r="E44" s="23">
        <v>24</v>
      </c>
      <c r="F44" s="24">
        <f t="shared" si="83"/>
        <v>26</v>
      </c>
      <c r="G44" s="25">
        <v>0</v>
      </c>
      <c r="H44" s="25">
        <v>2</v>
      </c>
      <c r="I44" s="25">
        <v>24</v>
      </c>
      <c r="J44" s="38">
        <v>0.85</v>
      </c>
      <c r="K44" s="39">
        <f t="shared" si="84"/>
        <v>7.16</v>
      </c>
      <c r="L44" s="39">
        <f t="shared" si="9"/>
        <v>0</v>
      </c>
      <c r="M44" s="39">
        <f t="shared" si="10"/>
        <v>0.8</v>
      </c>
      <c r="N44" s="39">
        <f t="shared" si="11"/>
        <v>6.36</v>
      </c>
      <c r="O44" s="39">
        <f t="shared" si="85"/>
        <v>2.53</v>
      </c>
      <c r="P44" s="39">
        <f t="shared" si="86"/>
        <v>0</v>
      </c>
      <c r="Q44" s="39">
        <f t="shared" si="87"/>
        <v>0.28</v>
      </c>
      <c r="R44" s="39">
        <f t="shared" si="88"/>
        <v>2.25</v>
      </c>
      <c r="S44" s="39">
        <f t="shared" si="89"/>
        <v>4.63</v>
      </c>
      <c r="T44" s="39">
        <f t="shared" ref="T44:V44" si="93">L44-P44</f>
        <v>0</v>
      </c>
      <c r="U44" s="39">
        <f t="shared" si="93"/>
        <v>0.52</v>
      </c>
      <c r="V44" s="39">
        <f t="shared" si="93"/>
        <v>4.11</v>
      </c>
      <c r="W44" s="56">
        <f t="shared" si="91"/>
        <v>4.63</v>
      </c>
      <c r="X44" s="56">
        <v>4.55</v>
      </c>
      <c r="Y44" s="39">
        <f t="shared" si="92"/>
        <v>0.080000000000001</v>
      </c>
      <c r="Z44" s="39"/>
      <c r="AA44" s="39">
        <f t="shared" si="15"/>
        <v>4.71</v>
      </c>
      <c r="AB44" s="8"/>
    </row>
    <row r="45" s="1" customFormat="1" ht="21.95" customHeight="1" spans="1:28">
      <c r="A45" s="23" t="s">
        <v>44</v>
      </c>
      <c r="B45" s="24">
        <f t="shared" si="82"/>
        <v>90</v>
      </c>
      <c r="C45" s="23">
        <v>0</v>
      </c>
      <c r="D45" s="23">
        <v>0</v>
      </c>
      <c r="E45" s="23">
        <v>90</v>
      </c>
      <c r="F45" s="24">
        <f t="shared" si="83"/>
        <v>86</v>
      </c>
      <c r="G45" s="25">
        <v>0</v>
      </c>
      <c r="H45" s="25">
        <v>0</v>
      </c>
      <c r="I45" s="25">
        <v>86</v>
      </c>
      <c r="J45" s="38">
        <v>0.85</v>
      </c>
      <c r="K45" s="39">
        <f t="shared" si="84"/>
        <v>22.81</v>
      </c>
      <c r="L45" s="39">
        <f t="shared" si="9"/>
        <v>0</v>
      </c>
      <c r="M45" s="39">
        <f t="shared" si="10"/>
        <v>0</v>
      </c>
      <c r="N45" s="39">
        <f t="shared" si="11"/>
        <v>22.81</v>
      </c>
      <c r="O45" s="39">
        <f t="shared" si="85"/>
        <v>8.42</v>
      </c>
      <c r="P45" s="39">
        <f t="shared" si="86"/>
        <v>0</v>
      </c>
      <c r="Q45" s="39">
        <f t="shared" si="87"/>
        <v>0</v>
      </c>
      <c r="R45" s="39">
        <f t="shared" si="88"/>
        <v>8.42</v>
      </c>
      <c r="S45" s="39">
        <f t="shared" si="89"/>
        <v>14.39</v>
      </c>
      <c r="T45" s="39">
        <f t="shared" ref="T45:V45" si="94">L45-P45</f>
        <v>0</v>
      </c>
      <c r="U45" s="39">
        <f t="shared" si="94"/>
        <v>0</v>
      </c>
      <c r="V45" s="39">
        <f t="shared" si="94"/>
        <v>14.39</v>
      </c>
      <c r="W45" s="56">
        <f t="shared" si="91"/>
        <v>14.39</v>
      </c>
      <c r="X45" s="56">
        <v>14.42</v>
      </c>
      <c r="Y45" s="25">
        <f t="shared" si="92"/>
        <v>-0.0300000000000011</v>
      </c>
      <c r="Z45" s="25"/>
      <c r="AA45" s="39">
        <f t="shared" si="15"/>
        <v>14.36</v>
      </c>
      <c r="AB45" s="8"/>
    </row>
    <row r="46" s="3" customFormat="1" ht="21.95" customHeight="1" spans="1:28">
      <c r="A46" s="21" t="s">
        <v>45</v>
      </c>
      <c r="B46" s="22">
        <f t="shared" ref="B46:I46" si="95">SUM(B47,B49)</f>
        <v>9</v>
      </c>
      <c r="C46" s="22">
        <f t="shared" si="95"/>
        <v>0</v>
      </c>
      <c r="D46" s="22">
        <f t="shared" si="95"/>
        <v>4</v>
      </c>
      <c r="E46" s="22">
        <f t="shared" si="95"/>
        <v>5</v>
      </c>
      <c r="F46" s="22">
        <f t="shared" si="95"/>
        <v>9</v>
      </c>
      <c r="G46" s="22">
        <f t="shared" si="95"/>
        <v>0</v>
      </c>
      <c r="H46" s="22">
        <f t="shared" si="95"/>
        <v>4</v>
      </c>
      <c r="I46" s="22">
        <f t="shared" si="95"/>
        <v>5</v>
      </c>
      <c r="J46" s="22"/>
      <c r="K46" s="22">
        <f t="shared" ref="K46:N46" si="96">SUM(K47,K49)</f>
        <v>2.92</v>
      </c>
      <c r="L46" s="22">
        <f t="shared" si="96"/>
        <v>0</v>
      </c>
      <c r="M46" s="22">
        <f t="shared" si="96"/>
        <v>1.59</v>
      </c>
      <c r="N46" s="22">
        <f t="shared" si="96"/>
        <v>1.33</v>
      </c>
      <c r="O46" s="22">
        <f t="shared" ref="O46:R46" si="97">SUM(O47,O49)</f>
        <v>1.03</v>
      </c>
      <c r="P46" s="22">
        <f t="shared" si="97"/>
        <v>0</v>
      </c>
      <c r="Q46" s="22">
        <f t="shared" si="97"/>
        <v>0.56</v>
      </c>
      <c r="R46" s="22">
        <f t="shared" si="97"/>
        <v>0.47</v>
      </c>
      <c r="S46" s="22">
        <f t="shared" ref="S46:AA46" si="98">SUM(S47,S49)</f>
        <v>1.89</v>
      </c>
      <c r="T46" s="22">
        <f t="shared" si="98"/>
        <v>0</v>
      </c>
      <c r="U46" s="22">
        <f t="shared" si="98"/>
        <v>1.03</v>
      </c>
      <c r="V46" s="22">
        <f t="shared" si="98"/>
        <v>0.86</v>
      </c>
      <c r="W46" s="22">
        <f t="shared" si="98"/>
        <v>1.89</v>
      </c>
      <c r="X46" s="22">
        <f t="shared" si="98"/>
        <v>1.89</v>
      </c>
      <c r="Y46" s="22">
        <f t="shared" si="98"/>
        <v>0</v>
      </c>
      <c r="Z46" s="22">
        <f t="shared" si="98"/>
        <v>0</v>
      </c>
      <c r="AA46" s="22">
        <f t="shared" si="98"/>
        <v>1.89</v>
      </c>
      <c r="AB46" s="8"/>
    </row>
    <row r="47" s="3" customFormat="1" ht="21.95" customHeight="1" spans="1:28">
      <c r="A47" s="30" t="s">
        <v>46</v>
      </c>
      <c r="B47" s="30">
        <f>B48</f>
        <v>0</v>
      </c>
      <c r="C47" s="30">
        <f>C48</f>
        <v>0</v>
      </c>
      <c r="D47" s="30">
        <f>D48</f>
        <v>0</v>
      </c>
      <c r="E47" s="30">
        <f>E48</f>
        <v>0</v>
      </c>
      <c r="F47" s="24">
        <f t="shared" ref="F47:F49" si="99">SUM(G47,H47,I47)</f>
        <v>0</v>
      </c>
      <c r="G47" s="25">
        <f t="shared" ref="G47:AA47" si="100">G48</f>
        <v>0</v>
      </c>
      <c r="H47" s="25">
        <f t="shared" si="100"/>
        <v>0</v>
      </c>
      <c r="I47" s="25">
        <f t="shared" si="100"/>
        <v>0</v>
      </c>
      <c r="J47" s="42">
        <v>0.85</v>
      </c>
      <c r="K47" s="39">
        <f t="shared" si="100"/>
        <v>0</v>
      </c>
      <c r="L47" s="39">
        <f t="shared" si="100"/>
        <v>0</v>
      </c>
      <c r="M47" s="39">
        <f t="shared" si="100"/>
        <v>0</v>
      </c>
      <c r="N47" s="39">
        <f t="shared" si="100"/>
        <v>0</v>
      </c>
      <c r="O47" s="39">
        <f t="shared" si="100"/>
        <v>0</v>
      </c>
      <c r="P47" s="39">
        <f t="shared" si="100"/>
        <v>0</v>
      </c>
      <c r="Q47" s="39">
        <f t="shared" si="100"/>
        <v>0</v>
      </c>
      <c r="R47" s="39">
        <f t="shared" si="100"/>
        <v>0</v>
      </c>
      <c r="S47" s="39">
        <f t="shared" si="100"/>
        <v>0</v>
      </c>
      <c r="T47" s="39">
        <f t="shared" si="100"/>
        <v>0</v>
      </c>
      <c r="U47" s="39">
        <f t="shared" si="100"/>
        <v>0</v>
      </c>
      <c r="V47" s="39">
        <f t="shared" si="100"/>
        <v>0</v>
      </c>
      <c r="W47" s="39">
        <f t="shared" si="100"/>
        <v>0</v>
      </c>
      <c r="X47" s="39">
        <f t="shared" si="100"/>
        <v>0</v>
      </c>
      <c r="Y47" s="39">
        <f t="shared" si="100"/>
        <v>0</v>
      </c>
      <c r="Z47" s="39">
        <f t="shared" si="100"/>
        <v>0</v>
      </c>
      <c r="AA47" s="39">
        <f t="shared" si="100"/>
        <v>0</v>
      </c>
      <c r="AB47" s="8"/>
    </row>
    <row r="48" s="3" customFormat="1" ht="21.95" customHeight="1" spans="1:28">
      <c r="A48" s="27" t="s">
        <v>47</v>
      </c>
      <c r="B48" s="28">
        <f t="shared" ref="B48:B52" si="101">SUM(C48,D48,E48)</f>
        <v>0</v>
      </c>
      <c r="C48" s="27">
        <v>0</v>
      </c>
      <c r="D48" s="27">
        <v>0</v>
      </c>
      <c r="E48" s="27">
        <v>0</v>
      </c>
      <c r="F48" s="28">
        <f t="shared" si="99"/>
        <v>0</v>
      </c>
      <c r="G48" s="29">
        <v>0</v>
      </c>
      <c r="H48" s="29">
        <v>0</v>
      </c>
      <c r="I48" s="29">
        <v>0</v>
      </c>
      <c r="J48" s="43">
        <v>0.85</v>
      </c>
      <c r="K48" s="39">
        <f t="shared" ref="K47:K49" si="102">SUM(L48:N48)</f>
        <v>0</v>
      </c>
      <c r="L48" s="39">
        <f t="shared" si="9"/>
        <v>0</v>
      </c>
      <c r="M48" s="39">
        <f t="shared" si="10"/>
        <v>0</v>
      </c>
      <c r="N48" s="39">
        <f t="shared" si="11"/>
        <v>0</v>
      </c>
      <c r="O48" s="44">
        <f t="shared" ref="O48:O49" si="103">SUM(P48:R48)</f>
        <v>0</v>
      </c>
      <c r="P48" s="39">
        <f t="shared" si="86"/>
        <v>0</v>
      </c>
      <c r="Q48" s="39">
        <f t="shared" si="87"/>
        <v>0</v>
      </c>
      <c r="R48" s="39">
        <f t="shared" si="88"/>
        <v>0</v>
      </c>
      <c r="S48" s="44">
        <f t="shared" ref="S47:S49" si="104">SUM(T48:V48)</f>
        <v>0</v>
      </c>
      <c r="T48" s="44">
        <f t="shared" ref="T48:V48" si="105">L48-P48</f>
        <v>0</v>
      </c>
      <c r="U48" s="44">
        <f t="shared" si="105"/>
        <v>0</v>
      </c>
      <c r="V48" s="44">
        <f t="shared" si="105"/>
        <v>0</v>
      </c>
      <c r="W48" s="56">
        <f t="shared" ref="W47:W49" si="106">S48</f>
        <v>0</v>
      </c>
      <c r="X48" s="56">
        <v>0</v>
      </c>
      <c r="Y48" s="44">
        <f t="shared" ref="Y47:Y49" si="107">W48-X48</f>
        <v>0</v>
      </c>
      <c r="Z48" s="44"/>
      <c r="AA48" s="39">
        <f t="shared" si="15"/>
        <v>0</v>
      </c>
      <c r="AB48" s="8"/>
    </row>
    <row r="49" s="1" customFormat="1" ht="21.95" customHeight="1" spans="1:28">
      <c r="A49" s="23" t="s">
        <v>48</v>
      </c>
      <c r="B49" s="24">
        <f t="shared" si="101"/>
        <v>9</v>
      </c>
      <c r="C49" s="23">
        <v>0</v>
      </c>
      <c r="D49" s="23">
        <v>4</v>
      </c>
      <c r="E49" s="23">
        <v>5</v>
      </c>
      <c r="F49" s="24">
        <f t="shared" si="99"/>
        <v>9</v>
      </c>
      <c r="G49" s="25">
        <v>0</v>
      </c>
      <c r="H49" s="25">
        <v>4</v>
      </c>
      <c r="I49" s="25">
        <v>5</v>
      </c>
      <c r="J49" s="38">
        <v>0.85</v>
      </c>
      <c r="K49" s="39">
        <f t="shared" si="102"/>
        <v>2.92</v>
      </c>
      <c r="L49" s="39">
        <f t="shared" si="9"/>
        <v>0</v>
      </c>
      <c r="M49" s="39">
        <f t="shared" si="10"/>
        <v>1.59</v>
      </c>
      <c r="N49" s="39">
        <f t="shared" si="11"/>
        <v>1.33</v>
      </c>
      <c r="O49" s="39">
        <f t="shared" si="103"/>
        <v>1.03</v>
      </c>
      <c r="P49" s="39">
        <f t="shared" si="86"/>
        <v>0</v>
      </c>
      <c r="Q49" s="39">
        <f t="shared" si="87"/>
        <v>0.56</v>
      </c>
      <c r="R49" s="39">
        <f t="shared" si="88"/>
        <v>0.47</v>
      </c>
      <c r="S49" s="39">
        <f t="shared" si="104"/>
        <v>1.89</v>
      </c>
      <c r="T49" s="39">
        <f t="shared" ref="T49:V49" si="108">L49-P49</f>
        <v>0</v>
      </c>
      <c r="U49" s="39">
        <f t="shared" si="108"/>
        <v>1.03</v>
      </c>
      <c r="V49" s="39">
        <f t="shared" si="108"/>
        <v>0.86</v>
      </c>
      <c r="W49" s="56">
        <f t="shared" si="106"/>
        <v>1.89</v>
      </c>
      <c r="X49" s="56">
        <v>1.89</v>
      </c>
      <c r="Y49" s="25">
        <f t="shared" si="107"/>
        <v>0</v>
      </c>
      <c r="Z49" s="25"/>
      <c r="AA49" s="39">
        <f t="shared" si="15"/>
        <v>1.89</v>
      </c>
      <c r="AB49" s="8"/>
    </row>
    <row r="50" s="3" customFormat="1" ht="21.95" customHeight="1" spans="1:28">
      <c r="A50" s="21" t="s">
        <v>49</v>
      </c>
      <c r="B50" s="22">
        <f t="shared" ref="B50:I50" si="109">SUM(B51:B52)</f>
        <v>39</v>
      </c>
      <c r="C50" s="22">
        <f t="shared" si="109"/>
        <v>0</v>
      </c>
      <c r="D50" s="22">
        <f t="shared" si="109"/>
        <v>8</v>
      </c>
      <c r="E50" s="22">
        <f t="shared" si="109"/>
        <v>31</v>
      </c>
      <c r="F50" s="22">
        <f t="shared" si="109"/>
        <v>39</v>
      </c>
      <c r="G50" s="22">
        <f t="shared" si="109"/>
        <v>0</v>
      </c>
      <c r="H50" s="22">
        <f t="shared" si="109"/>
        <v>8</v>
      </c>
      <c r="I50" s="22">
        <f t="shared" si="109"/>
        <v>31</v>
      </c>
      <c r="J50" s="22"/>
      <c r="K50" s="22">
        <f t="shared" ref="K50:N50" si="110">SUM(K51:K52)</f>
        <v>13.42</v>
      </c>
      <c r="L50" s="22">
        <f t="shared" si="110"/>
        <v>0</v>
      </c>
      <c r="M50" s="22">
        <f t="shared" si="110"/>
        <v>3.75</v>
      </c>
      <c r="N50" s="22">
        <f t="shared" si="110"/>
        <v>9.67</v>
      </c>
      <c r="O50" s="22">
        <f t="shared" ref="O50:R50" si="111">SUM(O51:O52)</f>
        <v>4.02</v>
      </c>
      <c r="P50" s="22">
        <f t="shared" si="111"/>
        <v>0</v>
      </c>
      <c r="Q50" s="22">
        <f t="shared" si="111"/>
        <v>1.12</v>
      </c>
      <c r="R50" s="22">
        <f t="shared" si="111"/>
        <v>2.9</v>
      </c>
      <c r="S50" s="22">
        <f t="shared" ref="S50:AA50" si="112">SUM(S51:S52)</f>
        <v>9.4</v>
      </c>
      <c r="T50" s="22">
        <f t="shared" si="112"/>
        <v>0</v>
      </c>
      <c r="U50" s="22">
        <f t="shared" si="112"/>
        <v>2.63</v>
      </c>
      <c r="V50" s="22">
        <f t="shared" si="112"/>
        <v>6.77</v>
      </c>
      <c r="W50" s="22">
        <f t="shared" si="112"/>
        <v>9.4</v>
      </c>
      <c r="X50" s="22">
        <f t="shared" si="112"/>
        <v>9.4</v>
      </c>
      <c r="Y50" s="22">
        <f t="shared" si="112"/>
        <v>0</v>
      </c>
      <c r="Z50" s="22">
        <f t="shared" si="112"/>
        <v>0</v>
      </c>
      <c r="AA50" s="22">
        <f t="shared" si="112"/>
        <v>9.4</v>
      </c>
      <c r="AB50" s="8"/>
    </row>
    <row r="51" s="1" customFormat="1" ht="21.95" customHeight="1" spans="1:28">
      <c r="A51" s="23" t="s">
        <v>50</v>
      </c>
      <c r="B51" s="24">
        <f t="shared" si="101"/>
        <v>6</v>
      </c>
      <c r="C51" s="23">
        <v>0</v>
      </c>
      <c r="D51" s="23">
        <v>1</v>
      </c>
      <c r="E51" s="23">
        <v>5</v>
      </c>
      <c r="F51" s="24">
        <f>SUM(G51,H51,I51)</f>
        <v>6</v>
      </c>
      <c r="G51" s="25">
        <v>0</v>
      </c>
      <c r="H51" s="25">
        <v>1</v>
      </c>
      <c r="I51" s="25">
        <v>5</v>
      </c>
      <c r="J51" s="38">
        <v>1</v>
      </c>
      <c r="K51" s="39">
        <f t="shared" ref="K51:K58" si="113">SUM(L51:N51)</f>
        <v>2.03</v>
      </c>
      <c r="L51" s="39">
        <f t="shared" si="9"/>
        <v>0</v>
      </c>
      <c r="M51" s="39">
        <f t="shared" si="10"/>
        <v>0.47</v>
      </c>
      <c r="N51" s="39">
        <f t="shared" si="11"/>
        <v>1.56</v>
      </c>
      <c r="O51" s="39">
        <f t="shared" ref="O51:O58" si="114">SUM(P51:R51)</f>
        <v>0.61</v>
      </c>
      <c r="P51" s="39">
        <f t="shared" si="86"/>
        <v>0</v>
      </c>
      <c r="Q51" s="39">
        <f t="shared" si="87"/>
        <v>0.14</v>
      </c>
      <c r="R51" s="39">
        <f t="shared" si="88"/>
        <v>0.47</v>
      </c>
      <c r="S51" s="39">
        <f t="shared" ref="S51:S58" si="115">SUM(T51:V51)</f>
        <v>1.42</v>
      </c>
      <c r="T51" s="39">
        <f t="shared" ref="T51:V51" si="116">L51-P51</f>
        <v>0</v>
      </c>
      <c r="U51" s="39">
        <f t="shared" si="116"/>
        <v>0.33</v>
      </c>
      <c r="V51" s="39">
        <f t="shared" si="116"/>
        <v>1.09</v>
      </c>
      <c r="W51" s="56">
        <f t="shared" ref="W51:W65" si="117">S51</f>
        <v>1.42</v>
      </c>
      <c r="X51" s="56">
        <v>1.42</v>
      </c>
      <c r="Y51" s="39">
        <f t="shared" ref="Y51:Y58" si="118">W51-X51</f>
        <v>0</v>
      </c>
      <c r="Z51" s="39"/>
      <c r="AA51" s="39">
        <f t="shared" si="15"/>
        <v>1.42</v>
      </c>
      <c r="AB51" s="8"/>
    </row>
    <row r="52" s="1" customFormat="1" ht="21.95" customHeight="1" spans="1:28">
      <c r="A52" s="23" t="s">
        <v>51</v>
      </c>
      <c r="B52" s="24">
        <f t="shared" si="101"/>
        <v>33</v>
      </c>
      <c r="C52" s="23">
        <v>0</v>
      </c>
      <c r="D52" s="23">
        <v>7</v>
      </c>
      <c r="E52" s="23">
        <v>26</v>
      </c>
      <c r="F52" s="24">
        <f>SUM(G52,H52,I52)</f>
        <v>33</v>
      </c>
      <c r="G52" s="25">
        <v>0</v>
      </c>
      <c r="H52" s="25">
        <v>7</v>
      </c>
      <c r="I52" s="25">
        <v>26</v>
      </c>
      <c r="J52" s="38">
        <v>1</v>
      </c>
      <c r="K52" s="39">
        <f t="shared" si="113"/>
        <v>11.39</v>
      </c>
      <c r="L52" s="39">
        <f t="shared" si="9"/>
        <v>0</v>
      </c>
      <c r="M52" s="39">
        <f t="shared" si="10"/>
        <v>3.28</v>
      </c>
      <c r="N52" s="39">
        <f t="shared" si="11"/>
        <v>8.11</v>
      </c>
      <c r="O52" s="39">
        <f t="shared" si="114"/>
        <v>3.41</v>
      </c>
      <c r="P52" s="39">
        <f t="shared" si="86"/>
        <v>0</v>
      </c>
      <c r="Q52" s="39">
        <f t="shared" si="87"/>
        <v>0.98</v>
      </c>
      <c r="R52" s="39">
        <f t="shared" si="88"/>
        <v>2.43</v>
      </c>
      <c r="S52" s="39">
        <f t="shared" si="115"/>
        <v>7.98</v>
      </c>
      <c r="T52" s="39">
        <f t="shared" ref="T52:V52" si="119">L52-P52</f>
        <v>0</v>
      </c>
      <c r="U52" s="39">
        <f t="shared" si="119"/>
        <v>2.3</v>
      </c>
      <c r="V52" s="39">
        <f t="shared" si="119"/>
        <v>5.68</v>
      </c>
      <c r="W52" s="56">
        <f t="shared" si="117"/>
        <v>7.98</v>
      </c>
      <c r="X52" s="56">
        <v>7.98</v>
      </c>
      <c r="Y52" s="39">
        <f t="shared" si="118"/>
        <v>0</v>
      </c>
      <c r="Z52" s="39"/>
      <c r="AA52" s="39">
        <f t="shared" si="15"/>
        <v>7.98</v>
      </c>
      <c r="AB52" s="8"/>
    </row>
    <row r="53" s="3" customFormat="1" ht="21.95" customHeight="1" spans="1:28">
      <c r="A53" s="21" t="s">
        <v>52</v>
      </c>
      <c r="B53" s="22">
        <f t="shared" ref="B53:I53" si="120">SUM(B54,B57:B58)</f>
        <v>1</v>
      </c>
      <c r="C53" s="22">
        <f t="shared" si="120"/>
        <v>0</v>
      </c>
      <c r="D53" s="22">
        <f t="shared" si="120"/>
        <v>0</v>
      </c>
      <c r="E53" s="22">
        <f t="shared" si="120"/>
        <v>1</v>
      </c>
      <c r="F53" s="22">
        <f t="shared" si="120"/>
        <v>1</v>
      </c>
      <c r="G53" s="22">
        <f t="shared" si="120"/>
        <v>0</v>
      </c>
      <c r="H53" s="22">
        <f t="shared" si="120"/>
        <v>0</v>
      </c>
      <c r="I53" s="22">
        <f t="shared" si="120"/>
        <v>1</v>
      </c>
      <c r="J53" s="22"/>
      <c r="K53" s="22">
        <f t="shared" ref="K53:N53" si="121">SUM(K54,K57:K58)</f>
        <v>0.2</v>
      </c>
      <c r="L53" s="22">
        <f t="shared" si="121"/>
        <v>0</v>
      </c>
      <c r="M53" s="22">
        <f t="shared" si="121"/>
        <v>0</v>
      </c>
      <c r="N53" s="22">
        <f t="shared" si="121"/>
        <v>0.2</v>
      </c>
      <c r="O53" s="22">
        <f t="shared" ref="O53:R53" si="122">SUM(O54,O57:O58)</f>
        <v>0.09</v>
      </c>
      <c r="P53" s="22">
        <f t="shared" si="122"/>
        <v>0</v>
      </c>
      <c r="Q53" s="22">
        <f t="shared" si="122"/>
        <v>0</v>
      </c>
      <c r="R53" s="22">
        <f t="shared" si="122"/>
        <v>0.09</v>
      </c>
      <c r="S53" s="22">
        <f t="shared" ref="S53:AA53" si="123">SUM(S54,S57:S58)</f>
        <v>0.11</v>
      </c>
      <c r="T53" s="22">
        <f t="shared" si="123"/>
        <v>0</v>
      </c>
      <c r="U53" s="22">
        <f t="shared" si="123"/>
        <v>0</v>
      </c>
      <c r="V53" s="22">
        <f t="shared" si="123"/>
        <v>0.11</v>
      </c>
      <c r="W53" s="22">
        <f t="shared" si="123"/>
        <v>0.11</v>
      </c>
      <c r="X53" s="22">
        <f t="shared" si="123"/>
        <v>0.77</v>
      </c>
      <c r="Y53" s="22">
        <f t="shared" si="123"/>
        <v>-0.66</v>
      </c>
      <c r="Z53" s="22">
        <f t="shared" si="123"/>
        <v>0</v>
      </c>
      <c r="AA53" s="22">
        <f t="shared" si="123"/>
        <v>-0.55</v>
      </c>
      <c r="AB53" s="8"/>
    </row>
    <row r="54" s="4" customFormat="1" ht="21.95" customHeight="1" spans="1:28">
      <c r="A54" s="31" t="s">
        <v>53</v>
      </c>
      <c r="B54" s="24">
        <f>B55+B56</f>
        <v>0</v>
      </c>
      <c r="C54" s="24">
        <f>C55+C56</f>
        <v>0</v>
      </c>
      <c r="D54" s="24">
        <f>D55+D56</f>
        <v>0</v>
      </c>
      <c r="E54" s="24">
        <f>E55+E56</f>
        <v>0</v>
      </c>
      <c r="F54" s="24">
        <f>F55+F56</f>
        <v>0</v>
      </c>
      <c r="G54" s="25">
        <f t="shared" ref="G54:N54" si="124">G55+G56</f>
        <v>0</v>
      </c>
      <c r="H54" s="25">
        <f t="shared" si="124"/>
        <v>0</v>
      </c>
      <c r="I54" s="25">
        <f t="shared" si="124"/>
        <v>0</v>
      </c>
      <c r="J54" s="38">
        <v>0.65</v>
      </c>
      <c r="K54" s="39">
        <f t="shared" ref="K54:AA54" si="125">K55+K56</f>
        <v>0</v>
      </c>
      <c r="L54" s="39">
        <f t="shared" si="124"/>
        <v>0</v>
      </c>
      <c r="M54" s="39">
        <f t="shared" si="124"/>
        <v>0</v>
      </c>
      <c r="N54" s="39">
        <f t="shared" si="125"/>
        <v>0</v>
      </c>
      <c r="O54" s="39">
        <f t="shared" si="125"/>
        <v>0</v>
      </c>
      <c r="P54" s="39">
        <f t="shared" si="125"/>
        <v>0</v>
      </c>
      <c r="Q54" s="39">
        <f t="shared" si="125"/>
        <v>0</v>
      </c>
      <c r="R54" s="39">
        <f t="shared" si="125"/>
        <v>0</v>
      </c>
      <c r="S54" s="39">
        <f t="shared" si="125"/>
        <v>0</v>
      </c>
      <c r="T54" s="39">
        <f t="shared" si="125"/>
        <v>0</v>
      </c>
      <c r="U54" s="39">
        <f t="shared" si="125"/>
        <v>0</v>
      </c>
      <c r="V54" s="39">
        <f t="shared" si="125"/>
        <v>0</v>
      </c>
      <c r="W54" s="39">
        <f t="shared" si="125"/>
        <v>0</v>
      </c>
      <c r="X54" s="39">
        <f t="shared" si="125"/>
        <v>0</v>
      </c>
      <c r="Y54" s="39">
        <f t="shared" si="125"/>
        <v>0</v>
      </c>
      <c r="Z54" s="39">
        <f t="shared" si="125"/>
        <v>0</v>
      </c>
      <c r="AA54" s="39">
        <f t="shared" si="125"/>
        <v>0</v>
      </c>
      <c r="AB54" s="8"/>
    </row>
    <row r="55" s="4" customFormat="1" ht="29" customHeight="1" spans="1:28">
      <c r="A55" s="32" t="s">
        <v>54</v>
      </c>
      <c r="B55" s="28">
        <f>SUM(C55,D55,E55)</f>
        <v>0</v>
      </c>
      <c r="C55" s="32">
        <v>0</v>
      </c>
      <c r="D55" s="32">
        <v>0</v>
      </c>
      <c r="E55" s="32">
        <v>0</v>
      </c>
      <c r="F55" s="28">
        <f>SUM(G55,H55,I55)</f>
        <v>0</v>
      </c>
      <c r="G55" s="29">
        <v>0</v>
      </c>
      <c r="H55" s="29">
        <v>0</v>
      </c>
      <c r="I55" s="29">
        <v>0</v>
      </c>
      <c r="J55" s="41">
        <v>0.65</v>
      </c>
      <c r="K55" s="39">
        <f t="shared" si="113"/>
        <v>0</v>
      </c>
      <c r="L55" s="39">
        <f t="shared" si="9"/>
        <v>0</v>
      </c>
      <c r="M55" s="39">
        <f t="shared" si="10"/>
        <v>0</v>
      </c>
      <c r="N55" s="39">
        <f t="shared" si="11"/>
        <v>0</v>
      </c>
      <c r="O55" s="44">
        <f t="shared" si="114"/>
        <v>0</v>
      </c>
      <c r="P55" s="39">
        <f t="shared" si="86"/>
        <v>0</v>
      </c>
      <c r="Q55" s="39">
        <f t="shared" si="87"/>
        <v>0</v>
      </c>
      <c r="R55" s="39">
        <f t="shared" si="88"/>
        <v>0</v>
      </c>
      <c r="S55" s="44">
        <f t="shared" si="115"/>
        <v>0</v>
      </c>
      <c r="T55" s="44">
        <f t="shared" ref="T55:V55" si="126">L55-P55</f>
        <v>0</v>
      </c>
      <c r="U55" s="44">
        <f t="shared" si="126"/>
        <v>0</v>
      </c>
      <c r="V55" s="44">
        <f t="shared" si="126"/>
        <v>0</v>
      </c>
      <c r="W55" s="56">
        <f t="shared" si="117"/>
        <v>0</v>
      </c>
      <c r="X55" s="56">
        <v>0</v>
      </c>
      <c r="Y55" s="44">
        <f t="shared" si="118"/>
        <v>0</v>
      </c>
      <c r="Z55" s="44"/>
      <c r="AA55" s="39">
        <f t="shared" si="15"/>
        <v>0</v>
      </c>
      <c r="AB55" s="8"/>
    </row>
    <row r="56" s="4" customFormat="1" ht="27" customHeight="1" spans="1:28">
      <c r="A56" s="32" t="s">
        <v>55</v>
      </c>
      <c r="B56" s="28">
        <f>SUM(C56,D56,E56)</f>
        <v>0</v>
      </c>
      <c r="C56" s="32">
        <v>0</v>
      </c>
      <c r="D56" s="32">
        <v>0</v>
      </c>
      <c r="E56" s="32">
        <v>0</v>
      </c>
      <c r="F56" s="28">
        <f>SUM(G56,H56,I56)</f>
        <v>0</v>
      </c>
      <c r="G56" s="29">
        <v>0</v>
      </c>
      <c r="H56" s="29">
        <v>0</v>
      </c>
      <c r="I56" s="29">
        <v>0</v>
      </c>
      <c r="J56" s="41">
        <v>0.65</v>
      </c>
      <c r="K56" s="39">
        <f t="shared" si="113"/>
        <v>0</v>
      </c>
      <c r="L56" s="39">
        <f t="shared" si="9"/>
        <v>0</v>
      </c>
      <c r="M56" s="39">
        <f t="shared" si="10"/>
        <v>0</v>
      </c>
      <c r="N56" s="39">
        <f t="shared" si="11"/>
        <v>0</v>
      </c>
      <c r="O56" s="44">
        <f t="shared" si="114"/>
        <v>0</v>
      </c>
      <c r="P56" s="39">
        <f t="shared" si="86"/>
        <v>0</v>
      </c>
      <c r="Q56" s="39">
        <f t="shared" si="87"/>
        <v>0</v>
      </c>
      <c r="R56" s="39">
        <f t="shared" si="88"/>
        <v>0</v>
      </c>
      <c r="S56" s="44">
        <f t="shared" si="115"/>
        <v>0</v>
      </c>
      <c r="T56" s="44">
        <f t="shared" ref="T56:V56" si="127">L56-P56</f>
        <v>0</v>
      </c>
      <c r="U56" s="44">
        <f t="shared" si="127"/>
        <v>0</v>
      </c>
      <c r="V56" s="44">
        <f t="shared" si="127"/>
        <v>0</v>
      </c>
      <c r="W56" s="56">
        <f t="shared" si="117"/>
        <v>0</v>
      </c>
      <c r="X56" s="56">
        <v>0</v>
      </c>
      <c r="Y56" s="44">
        <f t="shared" si="118"/>
        <v>0</v>
      </c>
      <c r="Z56" s="44"/>
      <c r="AA56" s="39">
        <f t="shared" si="15"/>
        <v>0</v>
      </c>
      <c r="AB56" s="8"/>
    </row>
    <row r="57" s="4" customFormat="1" ht="21.95" customHeight="1" spans="1:28">
      <c r="A57" s="23" t="s">
        <v>56</v>
      </c>
      <c r="B57" s="24">
        <f>SUM(C57,D57,E57)</f>
        <v>1</v>
      </c>
      <c r="C57" s="23">
        <v>0</v>
      </c>
      <c r="D57" s="23">
        <v>0</v>
      </c>
      <c r="E57" s="23">
        <v>1</v>
      </c>
      <c r="F57" s="24">
        <f>SUM(G57,H57,I57)</f>
        <v>1</v>
      </c>
      <c r="G57" s="25">
        <v>0</v>
      </c>
      <c r="H57" s="25">
        <v>0</v>
      </c>
      <c r="I57" s="25">
        <v>1</v>
      </c>
      <c r="J57" s="38">
        <v>0.65</v>
      </c>
      <c r="K57" s="39">
        <f t="shared" si="113"/>
        <v>0.2</v>
      </c>
      <c r="L57" s="39">
        <f t="shared" si="9"/>
        <v>0</v>
      </c>
      <c r="M57" s="39">
        <f t="shared" si="10"/>
        <v>0</v>
      </c>
      <c r="N57" s="39">
        <f t="shared" si="11"/>
        <v>0.2</v>
      </c>
      <c r="O57" s="39">
        <f t="shared" si="114"/>
        <v>0.09</v>
      </c>
      <c r="P57" s="39">
        <f t="shared" si="86"/>
        <v>0</v>
      </c>
      <c r="Q57" s="39">
        <f t="shared" si="87"/>
        <v>0</v>
      </c>
      <c r="R57" s="39">
        <f t="shared" si="88"/>
        <v>0.09</v>
      </c>
      <c r="S57" s="39">
        <f t="shared" si="115"/>
        <v>0.11</v>
      </c>
      <c r="T57" s="39">
        <f t="shared" ref="T57:V57" si="128">L57-P57</f>
        <v>0</v>
      </c>
      <c r="U57" s="39">
        <f t="shared" si="128"/>
        <v>0</v>
      </c>
      <c r="V57" s="39">
        <f t="shared" si="128"/>
        <v>0.11</v>
      </c>
      <c r="W57" s="56">
        <f t="shared" si="117"/>
        <v>0.11</v>
      </c>
      <c r="X57" s="56">
        <v>0.77</v>
      </c>
      <c r="Y57" s="39">
        <f t="shared" si="118"/>
        <v>-0.66</v>
      </c>
      <c r="Z57" s="39"/>
      <c r="AA57" s="39">
        <f t="shared" si="15"/>
        <v>-0.55</v>
      </c>
      <c r="AB57" s="8"/>
    </row>
    <row r="58" s="4" customFormat="1" ht="21.95" customHeight="1" spans="1:28">
      <c r="A58" s="23" t="s">
        <v>57</v>
      </c>
      <c r="B58" s="24">
        <f>SUM(C58,D58,E58)</f>
        <v>0</v>
      </c>
      <c r="C58" s="23">
        <v>0</v>
      </c>
      <c r="D58" s="23">
        <v>0</v>
      </c>
      <c r="E58" s="23">
        <v>0</v>
      </c>
      <c r="F58" s="24">
        <f>SUM(G58,H58,I58)</f>
        <v>0</v>
      </c>
      <c r="G58" s="25">
        <v>0</v>
      </c>
      <c r="H58" s="25">
        <v>0</v>
      </c>
      <c r="I58" s="25">
        <v>0</v>
      </c>
      <c r="J58" s="38">
        <v>0.65</v>
      </c>
      <c r="K58" s="39">
        <f t="shared" si="113"/>
        <v>0</v>
      </c>
      <c r="L58" s="39">
        <f t="shared" si="9"/>
        <v>0</v>
      </c>
      <c r="M58" s="39">
        <f t="shared" si="10"/>
        <v>0</v>
      </c>
      <c r="N58" s="39">
        <f t="shared" si="11"/>
        <v>0</v>
      </c>
      <c r="O58" s="39">
        <f t="shared" si="114"/>
        <v>0</v>
      </c>
      <c r="P58" s="39">
        <f t="shared" si="86"/>
        <v>0</v>
      </c>
      <c r="Q58" s="39">
        <f t="shared" si="87"/>
        <v>0</v>
      </c>
      <c r="R58" s="39">
        <f t="shared" si="88"/>
        <v>0</v>
      </c>
      <c r="S58" s="39">
        <f t="shared" si="115"/>
        <v>0</v>
      </c>
      <c r="T58" s="39">
        <f t="shared" ref="T58:V58" si="129">L58-P58</f>
        <v>0</v>
      </c>
      <c r="U58" s="39">
        <f t="shared" si="129"/>
        <v>0</v>
      </c>
      <c r="V58" s="39">
        <f t="shared" si="129"/>
        <v>0</v>
      </c>
      <c r="W58" s="56">
        <f t="shared" si="117"/>
        <v>0</v>
      </c>
      <c r="X58" s="56">
        <v>0</v>
      </c>
      <c r="Y58" s="39">
        <f t="shared" si="118"/>
        <v>0</v>
      </c>
      <c r="Z58" s="39"/>
      <c r="AA58" s="39">
        <f t="shared" si="15"/>
        <v>0</v>
      </c>
      <c r="AB58" s="8"/>
    </row>
    <row r="59" s="3" customFormat="1" ht="21.95" customHeight="1" spans="1:28">
      <c r="A59" s="21" t="s">
        <v>58</v>
      </c>
      <c r="B59" s="22">
        <f>SUM(B60,B63)</f>
        <v>0</v>
      </c>
      <c r="C59" s="22">
        <f>SUM(C60,C63)</f>
        <v>0</v>
      </c>
      <c r="D59" s="22">
        <f>SUM(D60,D63)</f>
        <v>0</v>
      </c>
      <c r="E59" s="22">
        <f>SUM(E60,E63)</f>
        <v>0</v>
      </c>
      <c r="F59" s="22">
        <f>SUM(F60,F63)</f>
        <v>0</v>
      </c>
      <c r="G59" s="22">
        <f>G60+G63</f>
        <v>0</v>
      </c>
      <c r="H59" s="22">
        <f>H60+H63</f>
        <v>0</v>
      </c>
      <c r="I59" s="22">
        <f>I60+I63</f>
        <v>0</v>
      </c>
      <c r="J59" s="17"/>
      <c r="K59" s="40">
        <f t="shared" ref="K59:N59" si="130">SUM(K60,K63)</f>
        <v>0</v>
      </c>
      <c r="L59" s="40">
        <f t="shared" si="130"/>
        <v>0</v>
      </c>
      <c r="M59" s="40">
        <f t="shared" si="130"/>
        <v>0</v>
      </c>
      <c r="N59" s="40">
        <f t="shared" si="130"/>
        <v>0</v>
      </c>
      <c r="O59" s="40">
        <f t="shared" ref="O59:R59" si="131">SUM(O60,O63)</f>
        <v>0</v>
      </c>
      <c r="P59" s="40">
        <f t="shared" si="131"/>
        <v>0</v>
      </c>
      <c r="Q59" s="40">
        <f t="shared" si="131"/>
        <v>0</v>
      </c>
      <c r="R59" s="40">
        <f t="shared" si="131"/>
        <v>0</v>
      </c>
      <c r="S59" s="40">
        <f t="shared" ref="S59:AA59" si="132">SUM(S60,S63)</f>
        <v>0</v>
      </c>
      <c r="T59" s="40">
        <f t="shared" si="132"/>
        <v>0</v>
      </c>
      <c r="U59" s="40">
        <f t="shared" si="132"/>
        <v>0</v>
      </c>
      <c r="V59" s="40">
        <f t="shared" si="132"/>
        <v>0</v>
      </c>
      <c r="W59" s="40">
        <f t="shared" si="132"/>
        <v>0</v>
      </c>
      <c r="X59" s="40">
        <f t="shared" si="132"/>
        <v>0</v>
      </c>
      <c r="Y59" s="40">
        <f t="shared" si="132"/>
        <v>0</v>
      </c>
      <c r="Z59" s="40">
        <f t="shared" si="132"/>
        <v>0</v>
      </c>
      <c r="AA59" s="40">
        <f t="shared" si="132"/>
        <v>0</v>
      </c>
      <c r="AB59" s="8"/>
    </row>
    <row r="60" s="4" customFormat="1" ht="21.95" customHeight="1" spans="1:28">
      <c r="A60" s="31" t="s">
        <v>59</v>
      </c>
      <c r="B60" s="24">
        <f>B61+B62</f>
        <v>0</v>
      </c>
      <c r="C60" s="24">
        <f>C61+C62</f>
        <v>0</v>
      </c>
      <c r="D60" s="24">
        <f>D61+D62</f>
        <v>0</v>
      </c>
      <c r="E60" s="24">
        <f>E61+E62</f>
        <v>0</v>
      </c>
      <c r="F60" s="24">
        <f t="shared" ref="F60:I60" si="133">F61+F62</f>
        <v>0</v>
      </c>
      <c r="G60" s="24">
        <f t="shared" si="133"/>
        <v>0</v>
      </c>
      <c r="H60" s="24">
        <f t="shared" si="133"/>
        <v>0</v>
      </c>
      <c r="I60" s="24">
        <f t="shared" si="133"/>
        <v>0</v>
      </c>
      <c r="J60" s="38">
        <v>1</v>
      </c>
      <c r="K60" s="39">
        <f t="shared" ref="K60:N60" si="134">K61+K62</f>
        <v>0</v>
      </c>
      <c r="L60" s="39">
        <f t="shared" si="134"/>
        <v>0</v>
      </c>
      <c r="M60" s="39">
        <f t="shared" si="134"/>
        <v>0</v>
      </c>
      <c r="N60" s="39">
        <f t="shared" ref="N60:R60" si="135">N61+N62</f>
        <v>0</v>
      </c>
      <c r="O60" s="39">
        <f t="shared" si="135"/>
        <v>0</v>
      </c>
      <c r="P60" s="39">
        <f t="shared" si="135"/>
        <v>0</v>
      </c>
      <c r="Q60" s="39">
        <f t="shared" si="135"/>
        <v>0</v>
      </c>
      <c r="R60" s="39">
        <f t="shared" ref="R60:AA60" si="136">R61+R62</f>
        <v>0</v>
      </c>
      <c r="S60" s="39">
        <f t="shared" si="136"/>
        <v>0</v>
      </c>
      <c r="T60" s="39">
        <f t="shared" si="136"/>
        <v>0</v>
      </c>
      <c r="U60" s="39">
        <f t="shared" si="136"/>
        <v>0</v>
      </c>
      <c r="V60" s="39">
        <f t="shared" si="136"/>
        <v>0</v>
      </c>
      <c r="W60" s="39">
        <f t="shared" si="136"/>
        <v>0</v>
      </c>
      <c r="X60" s="39">
        <f t="shared" si="136"/>
        <v>0</v>
      </c>
      <c r="Y60" s="39">
        <f t="shared" si="136"/>
        <v>0</v>
      </c>
      <c r="Z60" s="39">
        <f t="shared" si="136"/>
        <v>0</v>
      </c>
      <c r="AA60" s="39">
        <f t="shared" si="136"/>
        <v>0</v>
      </c>
      <c r="AB60" s="8"/>
    </row>
    <row r="61" s="4" customFormat="1" ht="21.95" customHeight="1" spans="1:28">
      <c r="A61" s="32" t="s">
        <v>60</v>
      </c>
      <c r="B61" s="28">
        <f>SUM(C61,D61,E61)</f>
        <v>0</v>
      </c>
      <c r="C61" s="32">
        <v>0</v>
      </c>
      <c r="D61" s="32">
        <v>0</v>
      </c>
      <c r="E61" s="32">
        <v>0</v>
      </c>
      <c r="F61" s="28">
        <f t="shared" ref="F60:F65" si="137">SUM(G61,H61,I61)</f>
        <v>0</v>
      </c>
      <c r="G61" s="25">
        <v>0</v>
      </c>
      <c r="H61" s="25">
        <v>0</v>
      </c>
      <c r="I61" s="25">
        <v>0</v>
      </c>
      <c r="J61" s="41">
        <v>1</v>
      </c>
      <c r="K61" s="39">
        <f>SUM(L61:N61)</f>
        <v>0</v>
      </c>
      <c r="L61" s="39">
        <f t="shared" si="9"/>
        <v>0</v>
      </c>
      <c r="M61" s="39">
        <f t="shared" si="10"/>
        <v>0</v>
      </c>
      <c r="N61" s="39">
        <f t="shared" si="11"/>
        <v>0</v>
      </c>
      <c r="O61" s="44">
        <f t="shared" ref="O60:O65" si="138">SUM(P61:R61)</f>
        <v>0</v>
      </c>
      <c r="P61" s="39">
        <f t="shared" si="86"/>
        <v>0</v>
      </c>
      <c r="Q61" s="39">
        <f t="shared" si="87"/>
        <v>0</v>
      </c>
      <c r="R61" s="39">
        <f t="shared" si="88"/>
        <v>0</v>
      </c>
      <c r="S61" s="44">
        <f t="shared" ref="S60:S65" si="139">SUM(T61:V61)</f>
        <v>0</v>
      </c>
      <c r="T61" s="44">
        <f t="shared" ref="T61:V61" si="140">L61-P61</f>
        <v>0</v>
      </c>
      <c r="U61" s="44">
        <f t="shared" si="140"/>
        <v>0</v>
      </c>
      <c r="V61" s="44">
        <f t="shared" si="140"/>
        <v>0</v>
      </c>
      <c r="W61" s="56">
        <f t="shared" si="117"/>
        <v>0</v>
      </c>
      <c r="X61" s="56">
        <v>0</v>
      </c>
      <c r="Y61" s="44">
        <f t="shared" ref="Y60:Y65" si="141">W61-X61</f>
        <v>0</v>
      </c>
      <c r="Z61" s="44"/>
      <c r="AA61" s="39">
        <f t="shared" si="15"/>
        <v>0</v>
      </c>
      <c r="AB61" s="8"/>
    </row>
    <row r="62" s="4" customFormat="1" ht="21.95" customHeight="1" spans="1:28">
      <c r="A62" s="32" t="s">
        <v>61</v>
      </c>
      <c r="B62" s="28">
        <f t="shared" ref="B62:B69" si="142">SUM(C62,D62,E62)</f>
        <v>0</v>
      </c>
      <c r="C62" s="32">
        <v>0</v>
      </c>
      <c r="D62" s="32">
        <v>0</v>
      </c>
      <c r="E62" s="32">
        <v>0</v>
      </c>
      <c r="F62" s="28">
        <f t="shared" si="137"/>
        <v>0</v>
      </c>
      <c r="G62" s="25">
        <v>0</v>
      </c>
      <c r="H62" s="25">
        <v>0</v>
      </c>
      <c r="I62" s="25">
        <v>0</v>
      </c>
      <c r="J62" s="41">
        <v>1</v>
      </c>
      <c r="K62" s="39">
        <f>SUM(L62:N62)</f>
        <v>0</v>
      </c>
      <c r="L62" s="39">
        <f t="shared" si="9"/>
        <v>0</v>
      </c>
      <c r="M62" s="39">
        <f t="shared" si="10"/>
        <v>0</v>
      </c>
      <c r="N62" s="39">
        <f t="shared" si="11"/>
        <v>0</v>
      </c>
      <c r="O62" s="44">
        <f t="shared" si="138"/>
        <v>0</v>
      </c>
      <c r="P62" s="39">
        <f t="shared" si="86"/>
        <v>0</v>
      </c>
      <c r="Q62" s="39">
        <f t="shared" si="87"/>
        <v>0</v>
      </c>
      <c r="R62" s="39">
        <f t="shared" si="88"/>
        <v>0</v>
      </c>
      <c r="S62" s="44">
        <f t="shared" si="139"/>
        <v>0</v>
      </c>
      <c r="T62" s="44">
        <f t="shared" ref="T62:V62" si="143">L62-P62</f>
        <v>0</v>
      </c>
      <c r="U62" s="44">
        <f t="shared" si="143"/>
        <v>0</v>
      </c>
      <c r="V62" s="44">
        <f t="shared" si="143"/>
        <v>0</v>
      </c>
      <c r="W62" s="56">
        <f t="shared" si="117"/>
        <v>0</v>
      </c>
      <c r="X62" s="56">
        <v>0</v>
      </c>
      <c r="Y62" s="44">
        <f t="shared" si="141"/>
        <v>0</v>
      </c>
      <c r="Z62" s="44"/>
      <c r="AA62" s="39">
        <f t="shared" si="15"/>
        <v>0</v>
      </c>
      <c r="AB62" s="8"/>
    </row>
    <row r="63" s="4" customFormat="1" ht="21.95" customHeight="1" spans="1:28">
      <c r="A63" s="23" t="s">
        <v>62</v>
      </c>
      <c r="B63" s="24">
        <f t="shared" si="142"/>
        <v>0</v>
      </c>
      <c r="C63" s="23">
        <v>0</v>
      </c>
      <c r="D63" s="23">
        <v>0</v>
      </c>
      <c r="E63" s="23">
        <v>0</v>
      </c>
      <c r="F63" s="24">
        <f t="shared" si="137"/>
        <v>0</v>
      </c>
      <c r="G63" s="25">
        <v>0</v>
      </c>
      <c r="H63" s="25">
        <v>0</v>
      </c>
      <c r="I63" s="25">
        <v>0</v>
      </c>
      <c r="J63" s="38">
        <v>1</v>
      </c>
      <c r="K63" s="39">
        <f t="shared" ref="K63:K69" si="144">SUM(L63:N63)</f>
        <v>0</v>
      </c>
      <c r="L63" s="39">
        <f t="shared" si="9"/>
        <v>0</v>
      </c>
      <c r="M63" s="39">
        <f t="shared" si="10"/>
        <v>0</v>
      </c>
      <c r="N63" s="39">
        <f t="shared" si="11"/>
        <v>0</v>
      </c>
      <c r="O63" s="39">
        <f t="shared" si="138"/>
        <v>0</v>
      </c>
      <c r="P63" s="39">
        <f t="shared" si="86"/>
        <v>0</v>
      </c>
      <c r="Q63" s="39">
        <f t="shared" si="87"/>
        <v>0</v>
      </c>
      <c r="R63" s="39">
        <f t="shared" si="88"/>
        <v>0</v>
      </c>
      <c r="S63" s="39">
        <f t="shared" si="139"/>
        <v>0</v>
      </c>
      <c r="T63" s="39">
        <f t="shared" ref="T63:V63" si="145">L63-P63</f>
        <v>0</v>
      </c>
      <c r="U63" s="39">
        <f t="shared" si="145"/>
        <v>0</v>
      </c>
      <c r="V63" s="39">
        <f t="shared" si="145"/>
        <v>0</v>
      </c>
      <c r="W63" s="56">
        <f t="shared" si="117"/>
        <v>0</v>
      </c>
      <c r="X63" s="56">
        <v>0</v>
      </c>
      <c r="Y63" s="39">
        <f t="shared" si="141"/>
        <v>0</v>
      </c>
      <c r="Z63" s="39"/>
      <c r="AA63" s="39">
        <f t="shared" si="15"/>
        <v>0</v>
      </c>
      <c r="AB63" s="8"/>
    </row>
    <row r="64" s="3" customFormat="1" ht="21.95" customHeight="1" spans="1:28">
      <c r="A64" s="21" t="s">
        <v>63</v>
      </c>
      <c r="B64" s="22">
        <f t="shared" si="142"/>
        <v>1</v>
      </c>
      <c r="C64" s="21">
        <v>1</v>
      </c>
      <c r="D64" s="21">
        <v>0</v>
      </c>
      <c r="E64" s="21">
        <v>0</v>
      </c>
      <c r="F64" s="22">
        <f t="shared" si="137"/>
        <v>2</v>
      </c>
      <c r="G64" s="26">
        <v>2</v>
      </c>
      <c r="H64" s="26">
        <v>0</v>
      </c>
      <c r="I64" s="26">
        <v>0</v>
      </c>
      <c r="J64" s="45">
        <v>0.3</v>
      </c>
      <c r="K64" s="37">
        <f t="shared" si="144"/>
        <v>0.37</v>
      </c>
      <c r="L64" s="37">
        <f t="shared" si="9"/>
        <v>0.37</v>
      </c>
      <c r="M64" s="37">
        <f t="shared" si="10"/>
        <v>0</v>
      </c>
      <c r="N64" s="37">
        <f t="shared" si="11"/>
        <v>0</v>
      </c>
      <c r="O64" s="37">
        <f t="shared" si="138"/>
        <v>0.19</v>
      </c>
      <c r="P64" s="37">
        <f t="shared" si="86"/>
        <v>0.19</v>
      </c>
      <c r="Q64" s="37">
        <f t="shared" si="87"/>
        <v>0</v>
      </c>
      <c r="R64" s="37">
        <f t="shared" si="88"/>
        <v>0</v>
      </c>
      <c r="S64" s="37">
        <f t="shared" si="139"/>
        <v>0.18</v>
      </c>
      <c r="T64" s="37">
        <f t="shared" ref="T64:V64" si="146">L64-P64</f>
        <v>0.18</v>
      </c>
      <c r="U64" s="37">
        <f t="shared" si="146"/>
        <v>0</v>
      </c>
      <c r="V64" s="37">
        <f t="shared" si="146"/>
        <v>0</v>
      </c>
      <c r="W64" s="34">
        <f t="shared" si="117"/>
        <v>0.18</v>
      </c>
      <c r="X64" s="34">
        <v>0</v>
      </c>
      <c r="Y64" s="37">
        <f t="shared" si="141"/>
        <v>0.18</v>
      </c>
      <c r="Z64" s="37"/>
      <c r="AA64" s="37">
        <f t="shared" si="15"/>
        <v>0.36</v>
      </c>
      <c r="AB64" s="8"/>
    </row>
    <row r="65" s="3" customFormat="1" ht="21.95" customHeight="1" spans="1:28">
      <c r="A65" s="21" t="s">
        <v>64</v>
      </c>
      <c r="B65" s="22">
        <f t="shared" si="142"/>
        <v>79</v>
      </c>
      <c r="C65" s="21">
        <v>0</v>
      </c>
      <c r="D65" s="21">
        <v>0</v>
      </c>
      <c r="E65" s="21">
        <v>79</v>
      </c>
      <c r="F65" s="22">
        <f t="shared" si="137"/>
        <v>78</v>
      </c>
      <c r="G65" s="26">
        <v>0</v>
      </c>
      <c r="H65" s="26">
        <v>0</v>
      </c>
      <c r="I65" s="26">
        <v>78</v>
      </c>
      <c r="J65" s="45">
        <v>0.3</v>
      </c>
      <c r="K65" s="37">
        <f t="shared" si="144"/>
        <v>7.3</v>
      </c>
      <c r="L65" s="37">
        <f t="shared" si="9"/>
        <v>0</v>
      </c>
      <c r="M65" s="37">
        <f t="shared" si="10"/>
        <v>0</v>
      </c>
      <c r="N65" s="37">
        <f t="shared" si="11"/>
        <v>7.3</v>
      </c>
      <c r="O65" s="37">
        <f t="shared" si="138"/>
        <v>7.39</v>
      </c>
      <c r="P65" s="37">
        <f t="shared" si="86"/>
        <v>0</v>
      </c>
      <c r="Q65" s="37">
        <f t="shared" si="87"/>
        <v>0</v>
      </c>
      <c r="R65" s="37">
        <f t="shared" si="88"/>
        <v>7.39</v>
      </c>
      <c r="S65" s="37">
        <f t="shared" si="139"/>
        <v>-0.0899999999999999</v>
      </c>
      <c r="T65" s="37">
        <f t="shared" ref="T65:V65" si="147">L65-P65</f>
        <v>0</v>
      </c>
      <c r="U65" s="37">
        <f t="shared" si="147"/>
        <v>0</v>
      </c>
      <c r="V65" s="37">
        <f t="shared" si="147"/>
        <v>-0.0899999999999999</v>
      </c>
      <c r="W65" s="34">
        <f t="shared" si="117"/>
        <v>-0.0899999999999999</v>
      </c>
      <c r="X65" s="37">
        <f>P65-T65</f>
        <v>0</v>
      </c>
      <c r="Y65" s="34">
        <f t="shared" si="141"/>
        <v>-0.0899999999999999</v>
      </c>
      <c r="Z65" s="34"/>
      <c r="AA65" s="37">
        <f t="shared" si="15"/>
        <v>-0.18</v>
      </c>
      <c r="AB65" s="8"/>
    </row>
    <row r="66" s="3" customFormat="1" ht="21.95" customHeight="1" spans="1:28">
      <c r="A66" s="21" t="s">
        <v>65</v>
      </c>
      <c r="B66" s="22">
        <f t="shared" ref="B66:I66" si="148">SUM(B67:B69)</f>
        <v>5</v>
      </c>
      <c r="C66" s="22">
        <f t="shared" si="148"/>
        <v>0</v>
      </c>
      <c r="D66" s="22">
        <f t="shared" si="148"/>
        <v>0</v>
      </c>
      <c r="E66" s="22">
        <f t="shared" si="148"/>
        <v>5</v>
      </c>
      <c r="F66" s="22">
        <f t="shared" si="148"/>
        <v>5</v>
      </c>
      <c r="G66" s="22">
        <f t="shared" si="148"/>
        <v>0</v>
      </c>
      <c r="H66" s="22">
        <f t="shared" si="148"/>
        <v>0</v>
      </c>
      <c r="I66" s="22">
        <f t="shared" si="148"/>
        <v>5</v>
      </c>
      <c r="J66" s="22"/>
      <c r="K66" s="22">
        <f t="shared" ref="K66:N66" si="149">SUM(K67:K69)</f>
        <v>1.01</v>
      </c>
      <c r="L66" s="22">
        <f t="shared" si="149"/>
        <v>0</v>
      </c>
      <c r="M66" s="22">
        <f t="shared" si="149"/>
        <v>0</v>
      </c>
      <c r="N66" s="22">
        <f t="shared" si="149"/>
        <v>1.01</v>
      </c>
      <c r="O66" s="22">
        <f t="shared" ref="O66:R66" si="150">SUM(O67:O69)</f>
        <v>0.47</v>
      </c>
      <c r="P66" s="22">
        <f t="shared" si="150"/>
        <v>0</v>
      </c>
      <c r="Q66" s="22">
        <f t="shared" si="150"/>
        <v>0</v>
      </c>
      <c r="R66" s="22">
        <f t="shared" si="150"/>
        <v>0.47</v>
      </c>
      <c r="S66" s="22">
        <f t="shared" ref="S66:AA66" si="151">SUM(S67:S69)</f>
        <v>0.54</v>
      </c>
      <c r="T66" s="22">
        <f t="shared" si="151"/>
        <v>0</v>
      </c>
      <c r="U66" s="22">
        <f t="shared" si="151"/>
        <v>0</v>
      </c>
      <c r="V66" s="22">
        <f t="shared" si="151"/>
        <v>0.54</v>
      </c>
      <c r="W66" s="22">
        <f t="shared" si="151"/>
        <v>0.54</v>
      </c>
      <c r="X66" s="22">
        <f t="shared" si="151"/>
        <v>0.54</v>
      </c>
      <c r="Y66" s="22">
        <f t="shared" si="151"/>
        <v>0</v>
      </c>
      <c r="Z66" s="22">
        <f t="shared" si="151"/>
        <v>0</v>
      </c>
      <c r="AA66" s="22">
        <f t="shared" si="151"/>
        <v>0.54</v>
      </c>
      <c r="AB66" s="8"/>
    </row>
    <row r="67" s="4" customFormat="1" ht="21.95" customHeight="1" spans="1:28">
      <c r="A67" s="23" t="s">
        <v>66</v>
      </c>
      <c r="B67" s="24">
        <f t="shared" si="142"/>
        <v>5</v>
      </c>
      <c r="C67" s="23">
        <v>0</v>
      </c>
      <c r="D67" s="23">
        <v>0</v>
      </c>
      <c r="E67" s="23">
        <v>5</v>
      </c>
      <c r="F67" s="24">
        <f t="shared" ref="F67:F69" si="152">SUM(G67,H67,I67)</f>
        <v>5</v>
      </c>
      <c r="G67" s="25">
        <v>0</v>
      </c>
      <c r="H67" s="25">
        <v>0</v>
      </c>
      <c r="I67" s="25">
        <v>5</v>
      </c>
      <c r="J67" s="38">
        <v>0.65</v>
      </c>
      <c r="K67" s="39">
        <f t="shared" si="144"/>
        <v>1.01</v>
      </c>
      <c r="L67" s="39">
        <f t="shared" si="9"/>
        <v>0</v>
      </c>
      <c r="M67" s="39">
        <f t="shared" si="10"/>
        <v>0</v>
      </c>
      <c r="N67" s="39">
        <f t="shared" si="11"/>
        <v>1.01</v>
      </c>
      <c r="O67" s="39">
        <f>SUM(P67:R67)</f>
        <v>0.47</v>
      </c>
      <c r="P67" s="39">
        <f t="shared" si="86"/>
        <v>0</v>
      </c>
      <c r="Q67" s="39">
        <f t="shared" si="87"/>
        <v>0</v>
      </c>
      <c r="R67" s="39">
        <f t="shared" si="88"/>
        <v>0.47</v>
      </c>
      <c r="S67" s="39">
        <f t="shared" ref="S67:S69" si="153">SUM(T67:V67)</f>
        <v>0.54</v>
      </c>
      <c r="T67" s="39">
        <f t="shared" ref="T67:V67" si="154">L67-P67</f>
        <v>0</v>
      </c>
      <c r="U67" s="39">
        <f t="shared" si="154"/>
        <v>0</v>
      </c>
      <c r="V67" s="39">
        <f t="shared" si="154"/>
        <v>0.54</v>
      </c>
      <c r="W67" s="56">
        <f t="shared" ref="W67:W69" si="155">S67</f>
        <v>0.54</v>
      </c>
      <c r="X67" s="56">
        <v>0.54</v>
      </c>
      <c r="Y67" s="39">
        <f t="shared" ref="Y67:Y69" si="156">W67-X67</f>
        <v>0</v>
      </c>
      <c r="Z67" s="39"/>
      <c r="AA67" s="39">
        <f t="shared" si="15"/>
        <v>0.54</v>
      </c>
      <c r="AB67" s="8"/>
    </row>
    <row r="68" s="4" customFormat="1" ht="21.95" customHeight="1" spans="1:28">
      <c r="A68" s="23" t="s">
        <v>67</v>
      </c>
      <c r="B68" s="24">
        <f t="shared" si="142"/>
        <v>0</v>
      </c>
      <c r="C68" s="23">
        <v>0</v>
      </c>
      <c r="D68" s="23">
        <v>0</v>
      </c>
      <c r="E68" s="23">
        <v>0</v>
      </c>
      <c r="F68" s="24">
        <f t="shared" si="152"/>
        <v>0</v>
      </c>
      <c r="G68" s="25">
        <v>0</v>
      </c>
      <c r="H68" s="25">
        <v>0</v>
      </c>
      <c r="I68" s="25">
        <v>0</v>
      </c>
      <c r="J68" s="38">
        <v>0.65</v>
      </c>
      <c r="K68" s="39">
        <f t="shared" si="144"/>
        <v>0</v>
      </c>
      <c r="L68" s="39">
        <f t="shared" si="9"/>
        <v>0</v>
      </c>
      <c r="M68" s="39">
        <f t="shared" si="10"/>
        <v>0</v>
      </c>
      <c r="N68" s="39">
        <f t="shared" si="11"/>
        <v>0</v>
      </c>
      <c r="O68" s="39">
        <f t="shared" ref="O67:O69" si="157">SUM(P68:R68)</f>
        <v>0</v>
      </c>
      <c r="P68" s="39">
        <f t="shared" si="86"/>
        <v>0</v>
      </c>
      <c r="Q68" s="39">
        <f t="shared" si="87"/>
        <v>0</v>
      </c>
      <c r="R68" s="39">
        <f t="shared" si="88"/>
        <v>0</v>
      </c>
      <c r="S68" s="39">
        <f t="shared" si="153"/>
        <v>0</v>
      </c>
      <c r="T68" s="39">
        <f t="shared" ref="T68:V68" si="158">L68-P68</f>
        <v>0</v>
      </c>
      <c r="U68" s="39">
        <f t="shared" si="158"/>
        <v>0</v>
      </c>
      <c r="V68" s="39">
        <f t="shared" si="158"/>
        <v>0</v>
      </c>
      <c r="W68" s="56">
        <f t="shared" si="155"/>
        <v>0</v>
      </c>
      <c r="X68" s="56">
        <v>0</v>
      </c>
      <c r="Y68" s="39">
        <f t="shared" si="156"/>
        <v>0</v>
      </c>
      <c r="Z68" s="39"/>
      <c r="AA68" s="39">
        <f t="shared" si="15"/>
        <v>0</v>
      </c>
      <c r="AB68" s="8"/>
    </row>
    <row r="69" s="4" customFormat="1" ht="21.95" customHeight="1" spans="1:28">
      <c r="A69" s="23" t="s">
        <v>68</v>
      </c>
      <c r="B69" s="24">
        <f t="shared" si="142"/>
        <v>0</v>
      </c>
      <c r="C69" s="23">
        <v>0</v>
      </c>
      <c r="D69" s="23">
        <v>0</v>
      </c>
      <c r="E69" s="23">
        <v>0</v>
      </c>
      <c r="F69" s="24">
        <f t="shared" si="152"/>
        <v>0</v>
      </c>
      <c r="G69" s="25">
        <v>0</v>
      </c>
      <c r="H69" s="25">
        <v>0</v>
      </c>
      <c r="I69" s="25">
        <v>0</v>
      </c>
      <c r="J69" s="38">
        <v>0.65</v>
      </c>
      <c r="K69" s="39">
        <f t="shared" si="144"/>
        <v>0</v>
      </c>
      <c r="L69" s="39">
        <f t="shared" si="9"/>
        <v>0</v>
      </c>
      <c r="M69" s="39">
        <f t="shared" si="10"/>
        <v>0</v>
      </c>
      <c r="N69" s="39">
        <f t="shared" si="11"/>
        <v>0</v>
      </c>
      <c r="O69" s="39">
        <f t="shared" si="157"/>
        <v>0</v>
      </c>
      <c r="P69" s="39">
        <f t="shared" si="86"/>
        <v>0</v>
      </c>
      <c r="Q69" s="39">
        <f t="shared" si="87"/>
        <v>0</v>
      </c>
      <c r="R69" s="39">
        <f t="shared" si="88"/>
        <v>0</v>
      </c>
      <c r="S69" s="39">
        <f t="shared" si="153"/>
        <v>0</v>
      </c>
      <c r="T69" s="39">
        <f t="shared" ref="T69:V69" si="159">L69-P69</f>
        <v>0</v>
      </c>
      <c r="U69" s="39">
        <f t="shared" si="159"/>
        <v>0</v>
      </c>
      <c r="V69" s="39">
        <f t="shared" si="159"/>
        <v>0</v>
      </c>
      <c r="W69" s="56">
        <f t="shared" si="155"/>
        <v>0</v>
      </c>
      <c r="X69" s="56">
        <v>0</v>
      </c>
      <c r="Y69" s="39">
        <f t="shared" si="156"/>
        <v>0</v>
      </c>
      <c r="Z69" s="39"/>
      <c r="AA69" s="39">
        <f t="shared" si="15"/>
        <v>0</v>
      </c>
      <c r="AB69" s="8"/>
    </row>
    <row r="70" s="3" customFormat="1" ht="21.95" customHeight="1" spans="1:28">
      <c r="A70" s="21" t="s">
        <v>69</v>
      </c>
      <c r="B70" s="22">
        <f>SUM(B71,B74:B75)</f>
        <v>0</v>
      </c>
      <c r="C70" s="21">
        <v>0</v>
      </c>
      <c r="D70" s="21">
        <v>0</v>
      </c>
      <c r="E70" s="21">
        <v>0</v>
      </c>
      <c r="F70" s="22">
        <f>SUM(F71,F74:F75)</f>
        <v>0</v>
      </c>
      <c r="G70" s="22">
        <f>SUM(G71,G74:G75)</f>
        <v>0</v>
      </c>
      <c r="H70" s="22">
        <f>SUM(H71,H74:H75)</f>
        <v>0</v>
      </c>
      <c r="I70" s="22">
        <f>SUM(I71,I74:I75)</f>
        <v>0</v>
      </c>
      <c r="J70" s="22"/>
      <c r="K70" s="40">
        <f t="shared" ref="K70:N70" si="160">SUM(K71,K74:K75)</f>
        <v>0</v>
      </c>
      <c r="L70" s="40">
        <f t="shared" si="160"/>
        <v>0</v>
      </c>
      <c r="M70" s="40">
        <f t="shared" si="160"/>
        <v>0</v>
      </c>
      <c r="N70" s="40">
        <f t="shared" si="160"/>
        <v>0</v>
      </c>
      <c r="O70" s="40">
        <f t="shared" ref="O70:AA70" si="161">SUM(O71,O74:O75)</f>
        <v>0</v>
      </c>
      <c r="P70" s="40">
        <f t="shared" si="161"/>
        <v>0</v>
      </c>
      <c r="Q70" s="40">
        <f t="shared" si="161"/>
        <v>0</v>
      </c>
      <c r="R70" s="40">
        <f t="shared" si="161"/>
        <v>0</v>
      </c>
      <c r="S70" s="40">
        <f t="shared" si="161"/>
        <v>0</v>
      </c>
      <c r="T70" s="40">
        <f t="shared" si="161"/>
        <v>0</v>
      </c>
      <c r="U70" s="40">
        <f t="shared" si="161"/>
        <v>0</v>
      </c>
      <c r="V70" s="40">
        <f t="shared" si="161"/>
        <v>0</v>
      </c>
      <c r="W70" s="40">
        <f t="shared" si="161"/>
        <v>0</v>
      </c>
      <c r="X70" s="40">
        <f t="shared" si="161"/>
        <v>0</v>
      </c>
      <c r="Y70" s="40">
        <f t="shared" si="161"/>
        <v>0</v>
      </c>
      <c r="Z70" s="40">
        <f t="shared" si="161"/>
        <v>0</v>
      </c>
      <c r="AA70" s="40">
        <f t="shared" si="161"/>
        <v>0</v>
      </c>
      <c r="AB70" s="8"/>
    </row>
    <row r="71" s="4" customFormat="1" ht="21.95" customHeight="1" spans="1:28">
      <c r="A71" s="23" t="s">
        <v>70</v>
      </c>
      <c r="B71" s="23">
        <f>B72+B73</f>
        <v>0</v>
      </c>
      <c r="C71" s="23">
        <v>0</v>
      </c>
      <c r="D71" s="23">
        <v>0</v>
      </c>
      <c r="E71" s="23">
        <v>0</v>
      </c>
      <c r="F71" s="24">
        <f t="shared" ref="F71:F75" si="162">SUM(G71,H71,I71)</f>
        <v>0</v>
      </c>
      <c r="G71" s="25">
        <f t="shared" ref="G71:N71" si="163">G72+G73</f>
        <v>0</v>
      </c>
      <c r="H71" s="25">
        <f t="shared" si="163"/>
        <v>0</v>
      </c>
      <c r="I71" s="25">
        <f t="shared" si="163"/>
        <v>0</v>
      </c>
      <c r="J71" s="38">
        <v>0.85</v>
      </c>
      <c r="K71" s="39">
        <f t="shared" ref="K71:AA71" si="164">K72+K73</f>
        <v>0</v>
      </c>
      <c r="L71" s="39">
        <f t="shared" si="164"/>
        <v>0</v>
      </c>
      <c r="M71" s="39">
        <f t="shared" si="163"/>
        <v>0</v>
      </c>
      <c r="N71" s="39">
        <f t="shared" si="164"/>
        <v>0</v>
      </c>
      <c r="O71" s="39">
        <f t="shared" si="164"/>
        <v>0</v>
      </c>
      <c r="P71" s="39">
        <f t="shared" si="164"/>
        <v>0</v>
      </c>
      <c r="Q71" s="39">
        <f t="shared" si="164"/>
        <v>0</v>
      </c>
      <c r="R71" s="39">
        <f t="shared" si="164"/>
        <v>0</v>
      </c>
      <c r="S71" s="39">
        <f t="shared" si="164"/>
        <v>0</v>
      </c>
      <c r="T71" s="39">
        <f t="shared" si="164"/>
        <v>0</v>
      </c>
      <c r="U71" s="39">
        <f t="shared" si="164"/>
        <v>0</v>
      </c>
      <c r="V71" s="39">
        <f t="shared" si="164"/>
        <v>0</v>
      </c>
      <c r="W71" s="39">
        <f t="shared" si="164"/>
        <v>0</v>
      </c>
      <c r="X71" s="39">
        <f t="shared" si="164"/>
        <v>0</v>
      </c>
      <c r="Y71" s="39">
        <f t="shared" si="164"/>
        <v>0</v>
      </c>
      <c r="Z71" s="39">
        <f t="shared" si="164"/>
        <v>0</v>
      </c>
      <c r="AA71" s="39">
        <f t="shared" si="164"/>
        <v>0</v>
      </c>
      <c r="AB71" s="8"/>
    </row>
    <row r="72" s="4" customFormat="1" ht="27" customHeight="1" spans="1:28">
      <c r="A72" s="32" t="s">
        <v>71</v>
      </c>
      <c r="B72" s="28">
        <f t="shared" ref="B72:B75" si="165">SUM(C72,D72,E72)</f>
        <v>0</v>
      </c>
      <c r="C72" s="32">
        <v>0</v>
      </c>
      <c r="D72" s="32">
        <v>0</v>
      </c>
      <c r="E72" s="32">
        <v>0</v>
      </c>
      <c r="F72" s="28">
        <f t="shared" si="162"/>
        <v>0</v>
      </c>
      <c r="G72" s="29">
        <v>0</v>
      </c>
      <c r="H72" s="29">
        <v>0</v>
      </c>
      <c r="I72" s="29">
        <v>0</v>
      </c>
      <c r="J72" s="41">
        <v>0.85</v>
      </c>
      <c r="K72" s="39">
        <f t="shared" ref="K71:K75" si="166">SUM(L72:N72)</f>
        <v>0</v>
      </c>
      <c r="L72" s="39">
        <f t="shared" si="9"/>
        <v>0</v>
      </c>
      <c r="M72" s="39">
        <f t="shared" si="10"/>
        <v>0</v>
      </c>
      <c r="N72" s="39">
        <f t="shared" si="11"/>
        <v>0</v>
      </c>
      <c r="O72" s="44">
        <f>SUM(P72:R72)</f>
        <v>0</v>
      </c>
      <c r="P72" s="39">
        <f t="shared" si="86"/>
        <v>0</v>
      </c>
      <c r="Q72" s="39">
        <f t="shared" si="87"/>
        <v>0</v>
      </c>
      <c r="R72" s="39">
        <f t="shared" si="88"/>
        <v>0</v>
      </c>
      <c r="S72" s="44">
        <f t="shared" ref="S71:S75" si="167">SUM(T72:V72)</f>
        <v>0</v>
      </c>
      <c r="T72" s="44">
        <f t="shared" ref="T72:V72" si="168">L72-P72</f>
        <v>0</v>
      </c>
      <c r="U72" s="44">
        <f t="shared" si="168"/>
        <v>0</v>
      </c>
      <c r="V72" s="44">
        <f t="shared" si="168"/>
        <v>0</v>
      </c>
      <c r="W72" s="56">
        <f t="shared" ref="W71:W75" si="169">S72</f>
        <v>0</v>
      </c>
      <c r="X72" s="56">
        <v>0</v>
      </c>
      <c r="Y72" s="44">
        <f t="shared" ref="Y71:Y75" si="170">W72-X72</f>
        <v>0</v>
      </c>
      <c r="Z72" s="44"/>
      <c r="AA72" s="39">
        <f t="shared" si="15"/>
        <v>0</v>
      </c>
      <c r="AB72" s="8"/>
    </row>
    <row r="73" s="4" customFormat="1" ht="21.95" customHeight="1" spans="1:28">
      <c r="A73" s="32" t="s">
        <v>72</v>
      </c>
      <c r="B73" s="28">
        <f t="shared" si="165"/>
        <v>0</v>
      </c>
      <c r="C73" s="32">
        <v>0</v>
      </c>
      <c r="D73" s="32">
        <v>0</v>
      </c>
      <c r="E73" s="32">
        <v>0</v>
      </c>
      <c r="F73" s="28">
        <f t="shared" si="162"/>
        <v>0</v>
      </c>
      <c r="G73" s="29">
        <v>0</v>
      </c>
      <c r="H73" s="29">
        <v>0</v>
      </c>
      <c r="I73" s="29">
        <v>0</v>
      </c>
      <c r="J73" s="41">
        <v>0.85</v>
      </c>
      <c r="K73" s="39">
        <f t="shared" si="166"/>
        <v>0</v>
      </c>
      <c r="L73" s="39">
        <f t="shared" si="9"/>
        <v>0</v>
      </c>
      <c r="M73" s="39">
        <f t="shared" si="10"/>
        <v>0</v>
      </c>
      <c r="N73" s="39">
        <f t="shared" si="11"/>
        <v>0</v>
      </c>
      <c r="O73" s="44">
        <f t="shared" ref="O71:O75" si="171">SUM(P73:R73)</f>
        <v>0</v>
      </c>
      <c r="P73" s="39">
        <f t="shared" si="86"/>
        <v>0</v>
      </c>
      <c r="Q73" s="39">
        <f t="shared" si="87"/>
        <v>0</v>
      </c>
      <c r="R73" s="39">
        <f t="shared" si="88"/>
        <v>0</v>
      </c>
      <c r="S73" s="44">
        <f t="shared" si="167"/>
        <v>0</v>
      </c>
      <c r="T73" s="44">
        <f t="shared" ref="T73:V73" si="172">L73-P73</f>
        <v>0</v>
      </c>
      <c r="U73" s="44">
        <f t="shared" si="172"/>
        <v>0</v>
      </c>
      <c r="V73" s="44">
        <f t="shared" si="172"/>
        <v>0</v>
      </c>
      <c r="W73" s="56">
        <f t="shared" si="169"/>
        <v>0</v>
      </c>
      <c r="X73" s="56">
        <v>0</v>
      </c>
      <c r="Y73" s="44">
        <f t="shared" si="170"/>
        <v>0</v>
      </c>
      <c r="Z73" s="44"/>
      <c r="AA73" s="39">
        <f t="shared" si="15"/>
        <v>0</v>
      </c>
      <c r="AB73" s="8"/>
    </row>
    <row r="74" s="4" customFormat="1" ht="21.95" customHeight="1" spans="1:28">
      <c r="A74" s="23" t="s">
        <v>73</v>
      </c>
      <c r="B74" s="24">
        <f t="shared" ref="B74:B83" si="173">SUM(C74,D74,E74)</f>
        <v>0</v>
      </c>
      <c r="C74" s="23">
        <v>0</v>
      </c>
      <c r="D74" s="23">
        <v>0</v>
      </c>
      <c r="E74" s="23">
        <v>0</v>
      </c>
      <c r="F74" s="24">
        <f t="shared" si="162"/>
        <v>0</v>
      </c>
      <c r="G74" s="25">
        <v>0</v>
      </c>
      <c r="H74" s="25">
        <v>0</v>
      </c>
      <c r="I74" s="25">
        <v>0</v>
      </c>
      <c r="J74" s="38">
        <v>0.85</v>
      </c>
      <c r="K74" s="39">
        <f t="shared" si="166"/>
        <v>0</v>
      </c>
      <c r="L74" s="39">
        <f t="shared" ref="L74:L137" si="174">ROUND(G74*J74*520*12/10000,2)</f>
        <v>0</v>
      </c>
      <c r="M74" s="39">
        <f t="shared" ref="M74:M137" si="175">ROUND(H74*J74*390*12/10000,2)</f>
        <v>0</v>
      </c>
      <c r="N74" s="39">
        <f t="shared" ref="N74:N137" si="176">ROUND(I74*J74*260*12/10000,2)</f>
        <v>0</v>
      </c>
      <c r="O74" s="39">
        <f t="shared" si="171"/>
        <v>0</v>
      </c>
      <c r="P74" s="39">
        <f t="shared" si="86"/>
        <v>0</v>
      </c>
      <c r="Q74" s="39">
        <f t="shared" si="87"/>
        <v>0</v>
      </c>
      <c r="R74" s="39">
        <f t="shared" si="88"/>
        <v>0</v>
      </c>
      <c r="S74" s="39">
        <f t="shared" si="167"/>
        <v>0</v>
      </c>
      <c r="T74" s="39">
        <f t="shared" ref="T74:V74" si="177">L74-P74</f>
        <v>0</v>
      </c>
      <c r="U74" s="39">
        <f t="shared" si="177"/>
        <v>0</v>
      </c>
      <c r="V74" s="39">
        <f t="shared" si="177"/>
        <v>0</v>
      </c>
      <c r="W74" s="56">
        <f t="shared" si="169"/>
        <v>0</v>
      </c>
      <c r="X74" s="56">
        <v>0</v>
      </c>
      <c r="Y74" s="39">
        <f t="shared" si="170"/>
        <v>0</v>
      </c>
      <c r="Z74" s="39"/>
      <c r="AA74" s="39">
        <f t="shared" ref="AA74:AA137" si="178">S74+Y74+Z74</f>
        <v>0</v>
      </c>
      <c r="AB74" s="8"/>
    </row>
    <row r="75" s="4" customFormat="1" ht="21.95" customHeight="1" spans="1:28">
      <c r="A75" s="23" t="s">
        <v>74</v>
      </c>
      <c r="B75" s="24">
        <f t="shared" si="165"/>
        <v>0</v>
      </c>
      <c r="C75" s="23">
        <v>0</v>
      </c>
      <c r="D75" s="23">
        <v>0</v>
      </c>
      <c r="E75" s="23">
        <v>0</v>
      </c>
      <c r="F75" s="24">
        <f t="shared" si="162"/>
        <v>0</v>
      </c>
      <c r="G75" s="25">
        <v>0</v>
      </c>
      <c r="H75" s="25">
        <v>0</v>
      </c>
      <c r="I75" s="25">
        <v>0</v>
      </c>
      <c r="J75" s="38">
        <v>0.85</v>
      </c>
      <c r="K75" s="39">
        <f t="shared" si="166"/>
        <v>0</v>
      </c>
      <c r="L75" s="39">
        <f t="shared" si="174"/>
        <v>0</v>
      </c>
      <c r="M75" s="39">
        <f t="shared" si="175"/>
        <v>0</v>
      </c>
      <c r="N75" s="39">
        <f t="shared" si="176"/>
        <v>0</v>
      </c>
      <c r="O75" s="39">
        <f t="shared" si="171"/>
        <v>0</v>
      </c>
      <c r="P75" s="39">
        <f t="shared" ref="P75:P106" si="179">ROUND(C75*0.3*520*12/10000,2)</f>
        <v>0</v>
      </c>
      <c r="Q75" s="39">
        <f t="shared" ref="Q75:Q106" si="180">ROUND(D75*0.3*390*12/10000,2)</f>
        <v>0</v>
      </c>
      <c r="R75" s="39">
        <f t="shared" ref="R75:R106" si="181">ROUND(E75*0.3*260*12/10000,2)</f>
        <v>0</v>
      </c>
      <c r="S75" s="39">
        <f t="shared" si="167"/>
        <v>0</v>
      </c>
      <c r="T75" s="39">
        <f t="shared" ref="T75:V75" si="182">L75-P75</f>
        <v>0</v>
      </c>
      <c r="U75" s="39">
        <f t="shared" si="182"/>
        <v>0</v>
      </c>
      <c r="V75" s="39">
        <f t="shared" si="182"/>
        <v>0</v>
      </c>
      <c r="W75" s="56">
        <f t="shared" si="169"/>
        <v>0</v>
      </c>
      <c r="X75" s="56">
        <v>0</v>
      </c>
      <c r="Y75" s="39">
        <f t="shared" si="170"/>
        <v>0</v>
      </c>
      <c r="Z75" s="39"/>
      <c r="AA75" s="39">
        <f t="shared" si="178"/>
        <v>0</v>
      </c>
      <c r="AB75" s="8"/>
    </row>
    <row r="76" s="3" customFormat="1" ht="21.95" customHeight="1" spans="1:28">
      <c r="A76" s="21" t="s">
        <v>75</v>
      </c>
      <c r="B76" s="22">
        <f>SUM(B77,B80:B83)</f>
        <v>16</v>
      </c>
      <c r="C76" s="21">
        <v>2</v>
      </c>
      <c r="D76" s="21">
        <v>3</v>
      </c>
      <c r="E76" s="21">
        <v>11</v>
      </c>
      <c r="F76" s="22">
        <f>SUM(F77,F80:F83)</f>
        <v>16</v>
      </c>
      <c r="G76" s="22">
        <f>SUM(G77,G80:G83)</f>
        <v>2</v>
      </c>
      <c r="H76" s="22">
        <f>SUM(H77,H80:H83)</f>
        <v>3</v>
      </c>
      <c r="I76" s="22">
        <f>SUM(I77,I80:I83)</f>
        <v>11</v>
      </c>
      <c r="J76" s="22"/>
      <c r="K76" s="22">
        <f t="shared" ref="K76:R76" si="183">SUM(K77,K80:K83)</f>
        <v>5.18</v>
      </c>
      <c r="L76" s="22">
        <f t="shared" si="183"/>
        <v>1.06</v>
      </c>
      <c r="M76" s="22">
        <f t="shared" si="183"/>
        <v>1.19</v>
      </c>
      <c r="N76" s="22">
        <f t="shared" si="183"/>
        <v>2.93</v>
      </c>
      <c r="O76" s="22">
        <f t="shared" si="183"/>
        <v>1.82</v>
      </c>
      <c r="P76" s="22">
        <f t="shared" si="183"/>
        <v>0.37</v>
      </c>
      <c r="Q76" s="22">
        <f t="shared" si="183"/>
        <v>0.42</v>
      </c>
      <c r="R76" s="22">
        <f t="shared" si="183"/>
        <v>1.03</v>
      </c>
      <c r="S76" s="22">
        <f t="shared" ref="S76:AA76" si="184">SUM(S77,S80:S83)</f>
        <v>3.36</v>
      </c>
      <c r="T76" s="22">
        <f t="shared" si="184"/>
        <v>0.69</v>
      </c>
      <c r="U76" s="22">
        <f t="shared" si="184"/>
        <v>0.77</v>
      </c>
      <c r="V76" s="22">
        <f t="shared" si="184"/>
        <v>1.9</v>
      </c>
      <c r="W76" s="22">
        <f t="shared" si="184"/>
        <v>3.36</v>
      </c>
      <c r="X76" s="22">
        <f t="shared" si="184"/>
        <v>3.53</v>
      </c>
      <c r="Y76" s="22">
        <f t="shared" si="184"/>
        <v>-0.17</v>
      </c>
      <c r="Z76" s="22">
        <f t="shared" si="184"/>
        <v>0</v>
      </c>
      <c r="AA76" s="22">
        <f t="shared" si="184"/>
        <v>3.19</v>
      </c>
      <c r="AB76" s="8"/>
    </row>
    <row r="77" s="4" customFormat="1" ht="21.95" customHeight="1" spans="1:28">
      <c r="A77" s="23" t="s">
        <v>76</v>
      </c>
      <c r="B77" s="23">
        <f t="shared" ref="B77:F77" si="185">B78+B79</f>
        <v>12</v>
      </c>
      <c r="C77" s="23">
        <f t="shared" si="185"/>
        <v>2</v>
      </c>
      <c r="D77" s="23">
        <f t="shared" si="185"/>
        <v>3</v>
      </c>
      <c r="E77" s="23">
        <f t="shared" si="185"/>
        <v>7</v>
      </c>
      <c r="F77" s="23">
        <f t="shared" si="185"/>
        <v>12</v>
      </c>
      <c r="G77" s="25">
        <f t="shared" ref="G77:N77" si="186">G78+G79</f>
        <v>2</v>
      </c>
      <c r="H77" s="25">
        <f t="shared" si="186"/>
        <v>3</v>
      </c>
      <c r="I77" s="25">
        <f t="shared" si="186"/>
        <v>7</v>
      </c>
      <c r="J77" s="38">
        <v>0.85</v>
      </c>
      <c r="K77" s="39">
        <f t="shared" ref="K77:AA77" si="187">K78+K79</f>
        <v>4.11</v>
      </c>
      <c r="L77" s="39">
        <f t="shared" si="187"/>
        <v>1.06</v>
      </c>
      <c r="M77" s="39">
        <f t="shared" si="186"/>
        <v>1.19</v>
      </c>
      <c r="N77" s="39">
        <f t="shared" si="187"/>
        <v>1.86</v>
      </c>
      <c r="O77" s="39">
        <f t="shared" si="187"/>
        <v>1.45</v>
      </c>
      <c r="P77" s="39">
        <f t="shared" si="187"/>
        <v>0.37</v>
      </c>
      <c r="Q77" s="39">
        <f t="shared" si="187"/>
        <v>0.42</v>
      </c>
      <c r="R77" s="39">
        <f t="shared" si="187"/>
        <v>0.66</v>
      </c>
      <c r="S77" s="39">
        <f t="shared" si="187"/>
        <v>2.66</v>
      </c>
      <c r="T77" s="39">
        <f t="shared" si="187"/>
        <v>0.69</v>
      </c>
      <c r="U77" s="39">
        <f t="shared" si="187"/>
        <v>0.77</v>
      </c>
      <c r="V77" s="39">
        <f t="shared" si="187"/>
        <v>1.2</v>
      </c>
      <c r="W77" s="39">
        <f t="shared" si="187"/>
        <v>2.66</v>
      </c>
      <c r="X77" s="39">
        <f t="shared" si="187"/>
        <v>2.66</v>
      </c>
      <c r="Y77" s="39">
        <f t="shared" si="187"/>
        <v>0</v>
      </c>
      <c r="Z77" s="39">
        <f t="shared" si="187"/>
        <v>0</v>
      </c>
      <c r="AA77" s="39">
        <f t="shared" si="187"/>
        <v>2.66</v>
      </c>
      <c r="AB77" s="8"/>
    </row>
    <row r="78" s="4" customFormat="1" ht="27" customHeight="1" spans="1:28">
      <c r="A78" s="32" t="s">
        <v>77</v>
      </c>
      <c r="B78" s="28">
        <f t="shared" si="173"/>
        <v>12</v>
      </c>
      <c r="C78" s="32">
        <v>2</v>
      </c>
      <c r="D78" s="32">
        <v>3</v>
      </c>
      <c r="E78" s="32">
        <v>7</v>
      </c>
      <c r="F78" s="28">
        <f t="shared" ref="F78:F83" si="188">SUM(G78,H78,I78)</f>
        <v>12</v>
      </c>
      <c r="G78" s="29">
        <v>2</v>
      </c>
      <c r="H78" s="29">
        <v>3</v>
      </c>
      <c r="I78" s="29">
        <v>7</v>
      </c>
      <c r="J78" s="41">
        <v>0.85</v>
      </c>
      <c r="K78" s="39">
        <f t="shared" ref="K77:K83" si="189">SUM(L78:N78)</f>
        <v>4.11</v>
      </c>
      <c r="L78" s="39">
        <f t="shared" si="174"/>
        <v>1.06</v>
      </c>
      <c r="M78" s="39">
        <f t="shared" si="175"/>
        <v>1.19</v>
      </c>
      <c r="N78" s="39">
        <f t="shared" si="176"/>
        <v>1.86</v>
      </c>
      <c r="O78" s="44">
        <f t="shared" ref="O77:O83" si="190">SUM(P78:R78)</f>
        <v>1.45</v>
      </c>
      <c r="P78" s="39">
        <f t="shared" si="179"/>
        <v>0.37</v>
      </c>
      <c r="Q78" s="39">
        <f t="shared" si="180"/>
        <v>0.42</v>
      </c>
      <c r="R78" s="39">
        <f t="shared" si="181"/>
        <v>0.66</v>
      </c>
      <c r="S78" s="44">
        <f t="shared" ref="S77:S83" si="191">SUM(T78:V78)</f>
        <v>2.66</v>
      </c>
      <c r="T78" s="44">
        <f t="shared" ref="T78:V78" si="192">L78-P78</f>
        <v>0.69</v>
      </c>
      <c r="U78" s="44">
        <f t="shared" si="192"/>
        <v>0.77</v>
      </c>
      <c r="V78" s="44">
        <f t="shared" si="192"/>
        <v>1.2</v>
      </c>
      <c r="W78" s="56">
        <f t="shared" ref="W77:W83" si="193">S78</f>
        <v>2.66</v>
      </c>
      <c r="X78" s="56">
        <v>2.66</v>
      </c>
      <c r="Y78" s="44">
        <f t="shared" ref="Y77:Y83" si="194">W78-X78</f>
        <v>0</v>
      </c>
      <c r="Z78" s="44"/>
      <c r="AA78" s="39">
        <f t="shared" si="178"/>
        <v>2.66</v>
      </c>
      <c r="AB78" s="8"/>
    </row>
    <row r="79" s="4" customFormat="1" ht="25" customHeight="1" spans="1:28">
      <c r="A79" s="32" t="s">
        <v>78</v>
      </c>
      <c r="B79" s="28">
        <f t="shared" si="173"/>
        <v>0</v>
      </c>
      <c r="C79" s="32">
        <v>0</v>
      </c>
      <c r="D79" s="32">
        <v>0</v>
      </c>
      <c r="E79" s="32">
        <v>0</v>
      </c>
      <c r="F79" s="28">
        <f t="shared" si="188"/>
        <v>0</v>
      </c>
      <c r="G79" s="29">
        <v>0</v>
      </c>
      <c r="H79" s="29">
        <v>0</v>
      </c>
      <c r="I79" s="29">
        <v>0</v>
      </c>
      <c r="J79" s="41">
        <v>0.85</v>
      </c>
      <c r="K79" s="39">
        <f t="shared" si="189"/>
        <v>0</v>
      </c>
      <c r="L79" s="39">
        <f t="shared" si="174"/>
        <v>0</v>
      </c>
      <c r="M79" s="39">
        <f t="shared" si="175"/>
        <v>0</v>
      </c>
      <c r="N79" s="39">
        <f t="shared" si="176"/>
        <v>0</v>
      </c>
      <c r="O79" s="44">
        <f t="shared" si="190"/>
        <v>0</v>
      </c>
      <c r="P79" s="39">
        <f t="shared" si="179"/>
        <v>0</v>
      </c>
      <c r="Q79" s="39">
        <f t="shared" si="180"/>
        <v>0</v>
      </c>
      <c r="R79" s="39">
        <f t="shared" si="181"/>
        <v>0</v>
      </c>
      <c r="S79" s="44">
        <f t="shared" si="191"/>
        <v>0</v>
      </c>
      <c r="T79" s="44">
        <f t="shared" ref="T79:V79" si="195">L79-P79</f>
        <v>0</v>
      </c>
      <c r="U79" s="44">
        <f t="shared" si="195"/>
        <v>0</v>
      </c>
      <c r="V79" s="44">
        <f t="shared" si="195"/>
        <v>0</v>
      </c>
      <c r="W79" s="56">
        <f t="shared" si="193"/>
        <v>0</v>
      </c>
      <c r="X79" s="56">
        <v>0</v>
      </c>
      <c r="Y79" s="44">
        <f>Q79-U79</f>
        <v>0</v>
      </c>
      <c r="Z79" s="44"/>
      <c r="AA79" s="39">
        <f t="shared" si="178"/>
        <v>0</v>
      </c>
      <c r="AB79" s="8"/>
    </row>
    <row r="80" s="4" customFormat="1" ht="21.95" customHeight="1" spans="1:28">
      <c r="A80" s="23" t="s">
        <v>79</v>
      </c>
      <c r="B80" s="24">
        <f t="shared" si="173"/>
        <v>0</v>
      </c>
      <c r="C80" s="23">
        <v>0</v>
      </c>
      <c r="D80" s="23">
        <v>0</v>
      </c>
      <c r="E80" s="23">
        <v>0</v>
      </c>
      <c r="F80" s="24">
        <f t="shared" si="188"/>
        <v>0</v>
      </c>
      <c r="G80" s="25">
        <v>0</v>
      </c>
      <c r="H80" s="25">
        <v>0</v>
      </c>
      <c r="I80" s="25">
        <v>0</v>
      </c>
      <c r="J80" s="38">
        <v>0.85</v>
      </c>
      <c r="K80" s="39">
        <f t="shared" si="189"/>
        <v>0</v>
      </c>
      <c r="L80" s="39">
        <f t="shared" si="174"/>
        <v>0</v>
      </c>
      <c r="M80" s="39">
        <f t="shared" si="175"/>
        <v>0</v>
      </c>
      <c r="N80" s="39">
        <f t="shared" si="176"/>
        <v>0</v>
      </c>
      <c r="O80" s="39">
        <f t="shared" si="190"/>
        <v>0</v>
      </c>
      <c r="P80" s="39">
        <f t="shared" si="179"/>
        <v>0</v>
      </c>
      <c r="Q80" s="39">
        <f t="shared" si="180"/>
        <v>0</v>
      </c>
      <c r="R80" s="39">
        <f t="shared" si="181"/>
        <v>0</v>
      </c>
      <c r="S80" s="39">
        <f t="shared" si="191"/>
        <v>0</v>
      </c>
      <c r="T80" s="39">
        <f t="shared" ref="T80:V80" si="196">L80-P80</f>
        <v>0</v>
      </c>
      <c r="U80" s="39">
        <f t="shared" si="196"/>
        <v>0</v>
      </c>
      <c r="V80" s="39">
        <f t="shared" si="196"/>
        <v>0</v>
      </c>
      <c r="W80" s="56">
        <f t="shared" si="193"/>
        <v>0</v>
      </c>
      <c r="X80" s="56">
        <v>0</v>
      </c>
      <c r="Y80" s="39">
        <f t="shared" si="194"/>
        <v>0</v>
      </c>
      <c r="Z80" s="39"/>
      <c r="AA80" s="39">
        <f t="shared" si="178"/>
        <v>0</v>
      </c>
      <c r="AB80" s="8"/>
    </row>
    <row r="81" s="4" customFormat="1" ht="21.95" customHeight="1" spans="1:28">
      <c r="A81" s="23" t="s">
        <v>80</v>
      </c>
      <c r="B81" s="24">
        <f t="shared" si="173"/>
        <v>1</v>
      </c>
      <c r="C81" s="23">
        <v>0</v>
      </c>
      <c r="D81" s="23">
        <v>0</v>
      </c>
      <c r="E81" s="23">
        <v>1</v>
      </c>
      <c r="F81" s="24">
        <f t="shared" si="188"/>
        <v>1</v>
      </c>
      <c r="G81" s="25">
        <v>0</v>
      </c>
      <c r="H81" s="25">
        <v>0</v>
      </c>
      <c r="I81" s="25">
        <v>1</v>
      </c>
      <c r="J81" s="38">
        <v>0.85</v>
      </c>
      <c r="K81" s="39">
        <f t="shared" si="189"/>
        <v>0.27</v>
      </c>
      <c r="L81" s="39">
        <f t="shared" si="174"/>
        <v>0</v>
      </c>
      <c r="M81" s="39">
        <f t="shared" si="175"/>
        <v>0</v>
      </c>
      <c r="N81" s="39">
        <f t="shared" si="176"/>
        <v>0.27</v>
      </c>
      <c r="O81" s="39">
        <f t="shared" si="190"/>
        <v>0.09</v>
      </c>
      <c r="P81" s="39">
        <f t="shared" si="179"/>
        <v>0</v>
      </c>
      <c r="Q81" s="39">
        <f t="shared" si="180"/>
        <v>0</v>
      </c>
      <c r="R81" s="39">
        <f t="shared" si="181"/>
        <v>0.09</v>
      </c>
      <c r="S81" s="39">
        <f t="shared" si="191"/>
        <v>0.18</v>
      </c>
      <c r="T81" s="39">
        <f t="shared" ref="T81:V81" si="197">L81-P81</f>
        <v>0</v>
      </c>
      <c r="U81" s="39">
        <f t="shared" si="197"/>
        <v>0</v>
      </c>
      <c r="V81" s="39">
        <f t="shared" si="197"/>
        <v>0.18</v>
      </c>
      <c r="W81" s="56">
        <f t="shared" si="193"/>
        <v>0.18</v>
      </c>
      <c r="X81" s="56">
        <v>0.18</v>
      </c>
      <c r="Y81" s="39">
        <f t="shared" si="194"/>
        <v>0</v>
      </c>
      <c r="Z81" s="39"/>
      <c r="AA81" s="39">
        <f t="shared" si="178"/>
        <v>0.18</v>
      </c>
      <c r="AB81" s="8"/>
    </row>
    <row r="82" s="1" customFormat="1" ht="21.95" customHeight="1" spans="1:28">
      <c r="A82" s="23" t="s">
        <v>81</v>
      </c>
      <c r="B82" s="24">
        <f t="shared" si="173"/>
        <v>3</v>
      </c>
      <c r="C82" s="23">
        <v>0</v>
      </c>
      <c r="D82" s="23">
        <v>0</v>
      </c>
      <c r="E82" s="23">
        <v>3</v>
      </c>
      <c r="F82" s="24">
        <f t="shared" si="188"/>
        <v>3</v>
      </c>
      <c r="G82" s="25">
        <v>0</v>
      </c>
      <c r="H82" s="25">
        <v>0</v>
      </c>
      <c r="I82" s="25">
        <v>3</v>
      </c>
      <c r="J82" s="38">
        <v>0.85</v>
      </c>
      <c r="K82" s="39">
        <f t="shared" si="189"/>
        <v>0.8</v>
      </c>
      <c r="L82" s="39">
        <f t="shared" si="174"/>
        <v>0</v>
      </c>
      <c r="M82" s="39">
        <f t="shared" si="175"/>
        <v>0</v>
      </c>
      <c r="N82" s="39">
        <f t="shared" si="176"/>
        <v>0.8</v>
      </c>
      <c r="O82" s="39">
        <f t="shared" si="190"/>
        <v>0.28</v>
      </c>
      <c r="P82" s="39">
        <f t="shared" si="179"/>
        <v>0</v>
      </c>
      <c r="Q82" s="39">
        <f t="shared" si="180"/>
        <v>0</v>
      </c>
      <c r="R82" s="39">
        <f t="shared" si="181"/>
        <v>0.28</v>
      </c>
      <c r="S82" s="39">
        <f t="shared" si="191"/>
        <v>0.52</v>
      </c>
      <c r="T82" s="39">
        <f t="shared" ref="T82:V82" si="198">L82-P82</f>
        <v>0</v>
      </c>
      <c r="U82" s="39">
        <f t="shared" si="198"/>
        <v>0</v>
      </c>
      <c r="V82" s="39">
        <f t="shared" si="198"/>
        <v>0.52</v>
      </c>
      <c r="W82" s="56">
        <f t="shared" si="193"/>
        <v>0.52</v>
      </c>
      <c r="X82" s="56">
        <v>0.69</v>
      </c>
      <c r="Y82" s="68">
        <f t="shared" si="194"/>
        <v>-0.17</v>
      </c>
      <c r="Z82" s="40"/>
      <c r="AA82" s="39">
        <f t="shared" si="178"/>
        <v>0.35</v>
      </c>
      <c r="AB82" s="8"/>
    </row>
    <row r="83" s="4" customFormat="1" ht="21" customHeight="1" spans="1:28">
      <c r="A83" s="23" t="s">
        <v>82</v>
      </c>
      <c r="B83" s="24">
        <f t="shared" si="173"/>
        <v>0</v>
      </c>
      <c r="C83" s="23">
        <v>0</v>
      </c>
      <c r="D83" s="23">
        <v>0</v>
      </c>
      <c r="E83" s="23">
        <v>0</v>
      </c>
      <c r="F83" s="24">
        <f t="shared" si="188"/>
        <v>0</v>
      </c>
      <c r="G83" s="25">
        <v>0</v>
      </c>
      <c r="H83" s="25">
        <v>0</v>
      </c>
      <c r="I83" s="25">
        <v>0</v>
      </c>
      <c r="J83" s="38">
        <v>0.85</v>
      </c>
      <c r="K83" s="39">
        <f t="shared" si="189"/>
        <v>0</v>
      </c>
      <c r="L83" s="39">
        <f t="shared" si="174"/>
        <v>0</v>
      </c>
      <c r="M83" s="39">
        <f t="shared" si="175"/>
        <v>0</v>
      </c>
      <c r="N83" s="39">
        <f t="shared" si="176"/>
        <v>0</v>
      </c>
      <c r="O83" s="39">
        <f t="shared" si="190"/>
        <v>0</v>
      </c>
      <c r="P83" s="39">
        <f t="shared" si="179"/>
        <v>0</v>
      </c>
      <c r="Q83" s="39">
        <f t="shared" si="180"/>
        <v>0</v>
      </c>
      <c r="R83" s="39">
        <f t="shared" si="181"/>
        <v>0</v>
      </c>
      <c r="S83" s="39">
        <f t="shared" si="191"/>
        <v>0</v>
      </c>
      <c r="T83" s="39">
        <f t="shared" ref="T83:V83" si="199">L83-P83</f>
        <v>0</v>
      </c>
      <c r="U83" s="39">
        <f t="shared" si="199"/>
        <v>0</v>
      </c>
      <c r="V83" s="39">
        <f t="shared" si="199"/>
        <v>0</v>
      </c>
      <c r="W83" s="56">
        <f t="shared" si="193"/>
        <v>0</v>
      </c>
      <c r="X83" s="56">
        <v>0</v>
      </c>
      <c r="Y83" s="39">
        <f t="shared" si="194"/>
        <v>0</v>
      </c>
      <c r="Z83" s="39"/>
      <c r="AA83" s="39">
        <f t="shared" si="178"/>
        <v>0</v>
      </c>
      <c r="AB83" s="8"/>
    </row>
    <row r="84" s="3" customFormat="1" ht="21.95" customHeight="1" spans="1:28">
      <c r="A84" s="21" t="s">
        <v>83</v>
      </c>
      <c r="B84" s="22">
        <f>SUM(B85,B88:B89)</f>
        <v>2</v>
      </c>
      <c r="C84" s="22">
        <f>SUM(C85,C88:C89)</f>
        <v>0</v>
      </c>
      <c r="D84" s="22">
        <f>SUM(D85,D88:D89)</f>
        <v>0</v>
      </c>
      <c r="E84" s="21">
        <v>2</v>
      </c>
      <c r="F84" s="22">
        <f>SUM(F85,F88:F89)</f>
        <v>2</v>
      </c>
      <c r="G84" s="22">
        <f>SUM(G85,G88:G89)</f>
        <v>0</v>
      </c>
      <c r="H84" s="22">
        <f>SUM(H85,H88:H89)</f>
        <v>0</v>
      </c>
      <c r="I84" s="22">
        <f>SUM(I85,I88:I89)</f>
        <v>2</v>
      </c>
      <c r="J84" s="22"/>
      <c r="K84" s="22">
        <f t="shared" ref="K84:N84" si="200">SUM(K85,K88:K89)</f>
        <v>0.54</v>
      </c>
      <c r="L84" s="22">
        <f t="shared" si="200"/>
        <v>0</v>
      </c>
      <c r="M84" s="22">
        <f t="shared" si="200"/>
        <v>0</v>
      </c>
      <c r="N84" s="22">
        <f t="shared" si="200"/>
        <v>0.54</v>
      </c>
      <c r="O84" s="22">
        <f t="shared" ref="O84:R84" si="201">SUM(O85,O88:O89)</f>
        <v>0.18</v>
      </c>
      <c r="P84" s="22">
        <f t="shared" si="201"/>
        <v>0</v>
      </c>
      <c r="Q84" s="22">
        <f t="shared" si="201"/>
        <v>0</v>
      </c>
      <c r="R84" s="22">
        <f t="shared" si="201"/>
        <v>0.18</v>
      </c>
      <c r="S84" s="22">
        <f t="shared" ref="S84:AA84" si="202">SUM(S85,S88:S89)</f>
        <v>0.36</v>
      </c>
      <c r="T84" s="22">
        <f t="shared" si="202"/>
        <v>0</v>
      </c>
      <c r="U84" s="22">
        <f t="shared" si="202"/>
        <v>0</v>
      </c>
      <c r="V84" s="22">
        <f t="shared" si="202"/>
        <v>0.36</v>
      </c>
      <c r="W84" s="22">
        <f t="shared" si="202"/>
        <v>0.36</v>
      </c>
      <c r="X84" s="22">
        <f t="shared" si="202"/>
        <v>0.36</v>
      </c>
      <c r="Y84" s="22">
        <f t="shared" si="202"/>
        <v>0</v>
      </c>
      <c r="Z84" s="22">
        <f t="shared" si="202"/>
        <v>0</v>
      </c>
      <c r="AA84" s="22">
        <f t="shared" si="202"/>
        <v>0.36</v>
      </c>
      <c r="AB84" s="8"/>
    </row>
    <row r="85" s="3" customFormat="1" ht="21.95" customHeight="1" spans="1:28">
      <c r="A85" s="30" t="s">
        <v>84</v>
      </c>
      <c r="B85" s="24">
        <f>B86+B87</f>
        <v>0</v>
      </c>
      <c r="C85" s="24">
        <f>C86+C87</f>
        <v>0</v>
      </c>
      <c r="D85" s="24">
        <f>D86+D87</f>
        <v>0</v>
      </c>
      <c r="E85" s="24">
        <f>E86+E87</f>
        <v>0</v>
      </c>
      <c r="F85" s="24">
        <f>F86+F87</f>
        <v>0</v>
      </c>
      <c r="G85" s="25">
        <f t="shared" ref="G85:N85" si="203">G86+G87</f>
        <v>0</v>
      </c>
      <c r="H85" s="25">
        <f t="shared" si="203"/>
        <v>0</v>
      </c>
      <c r="I85" s="25">
        <f t="shared" si="203"/>
        <v>0</v>
      </c>
      <c r="J85" s="38">
        <v>0.85</v>
      </c>
      <c r="K85" s="37">
        <f t="shared" si="203"/>
        <v>0</v>
      </c>
      <c r="L85" s="37">
        <f t="shared" si="203"/>
        <v>0</v>
      </c>
      <c r="M85" s="37">
        <f t="shared" si="203"/>
        <v>0</v>
      </c>
      <c r="N85" s="37">
        <f t="shared" ref="N85:AA85" si="204">N86+N87</f>
        <v>0</v>
      </c>
      <c r="O85" s="37">
        <f t="shared" si="204"/>
        <v>0</v>
      </c>
      <c r="P85" s="37">
        <f t="shared" si="204"/>
        <v>0</v>
      </c>
      <c r="Q85" s="37">
        <f t="shared" si="204"/>
        <v>0</v>
      </c>
      <c r="R85" s="37">
        <f t="shared" si="204"/>
        <v>0</v>
      </c>
      <c r="S85" s="37">
        <f t="shared" si="204"/>
        <v>0</v>
      </c>
      <c r="T85" s="37">
        <f t="shared" si="204"/>
        <v>0</v>
      </c>
      <c r="U85" s="37">
        <f t="shared" si="204"/>
        <v>0</v>
      </c>
      <c r="V85" s="37">
        <f t="shared" si="204"/>
        <v>0</v>
      </c>
      <c r="W85" s="37">
        <f t="shared" si="204"/>
        <v>0</v>
      </c>
      <c r="X85" s="37">
        <f t="shared" si="204"/>
        <v>0</v>
      </c>
      <c r="Y85" s="37">
        <f t="shared" si="204"/>
        <v>0</v>
      </c>
      <c r="Z85" s="37">
        <f t="shared" si="204"/>
        <v>0</v>
      </c>
      <c r="AA85" s="37">
        <f t="shared" si="204"/>
        <v>0</v>
      </c>
      <c r="AB85" s="8"/>
    </row>
    <row r="86" s="3" customFormat="1" ht="21.95" customHeight="1" spans="1:28">
      <c r="A86" s="32" t="s">
        <v>85</v>
      </c>
      <c r="B86" s="28">
        <f t="shared" ref="B86:B89" si="205">SUM(C86,D86,E86)</f>
        <v>0</v>
      </c>
      <c r="C86" s="32">
        <v>0</v>
      </c>
      <c r="D86" s="32">
        <v>0</v>
      </c>
      <c r="E86" s="32">
        <v>0</v>
      </c>
      <c r="F86" s="28">
        <f t="shared" ref="F86:F89" si="206">SUM(G86,H86,I86)</f>
        <v>0</v>
      </c>
      <c r="G86" s="29">
        <v>0</v>
      </c>
      <c r="H86" s="29">
        <v>0</v>
      </c>
      <c r="I86" s="29">
        <v>0</v>
      </c>
      <c r="J86" s="41">
        <v>0.85</v>
      </c>
      <c r="K86" s="39">
        <f t="shared" ref="K85:K89" si="207">SUM(L86:N86)</f>
        <v>0</v>
      </c>
      <c r="L86" s="39">
        <f t="shared" si="174"/>
        <v>0</v>
      </c>
      <c r="M86" s="39">
        <f t="shared" si="175"/>
        <v>0</v>
      </c>
      <c r="N86" s="39">
        <f t="shared" si="176"/>
        <v>0</v>
      </c>
      <c r="O86" s="44">
        <f t="shared" ref="O85:O89" si="208">SUM(P86:R86)</f>
        <v>0</v>
      </c>
      <c r="P86" s="39">
        <f t="shared" si="179"/>
        <v>0</v>
      </c>
      <c r="Q86" s="39">
        <f t="shared" si="180"/>
        <v>0</v>
      </c>
      <c r="R86" s="39">
        <f t="shared" si="181"/>
        <v>0</v>
      </c>
      <c r="S86" s="44">
        <f t="shared" ref="S85:S89" si="209">SUM(T86:V86)</f>
        <v>0</v>
      </c>
      <c r="T86" s="44">
        <f t="shared" ref="T86:V86" si="210">L86-P86</f>
        <v>0</v>
      </c>
      <c r="U86" s="44">
        <f t="shared" si="210"/>
        <v>0</v>
      </c>
      <c r="V86" s="44">
        <f t="shared" si="210"/>
        <v>0</v>
      </c>
      <c r="W86" s="56">
        <f t="shared" ref="W85:W89" si="211">S86</f>
        <v>0</v>
      </c>
      <c r="X86" s="56">
        <v>0</v>
      </c>
      <c r="Y86" s="44">
        <f t="shared" ref="Y85:Y89" si="212">W86-X86</f>
        <v>0</v>
      </c>
      <c r="Z86" s="44"/>
      <c r="AA86" s="39">
        <f t="shared" si="178"/>
        <v>0</v>
      </c>
      <c r="AB86" s="8"/>
    </row>
    <row r="87" s="3" customFormat="1" ht="28" customHeight="1" spans="1:28">
      <c r="A87" s="32" t="s">
        <v>86</v>
      </c>
      <c r="B87" s="28">
        <f t="shared" si="205"/>
        <v>0</v>
      </c>
      <c r="C87" s="32">
        <v>0</v>
      </c>
      <c r="D87" s="32">
        <v>0</v>
      </c>
      <c r="E87" s="32">
        <v>0</v>
      </c>
      <c r="F87" s="28">
        <f t="shared" si="206"/>
        <v>0</v>
      </c>
      <c r="G87" s="29">
        <v>0</v>
      </c>
      <c r="H87" s="29">
        <v>0</v>
      </c>
      <c r="I87" s="29">
        <v>0</v>
      </c>
      <c r="J87" s="41">
        <v>0.85</v>
      </c>
      <c r="K87" s="39">
        <f t="shared" si="207"/>
        <v>0</v>
      </c>
      <c r="L87" s="39">
        <f t="shared" si="174"/>
        <v>0</v>
      </c>
      <c r="M87" s="39">
        <f t="shared" si="175"/>
        <v>0</v>
      </c>
      <c r="N87" s="39">
        <f t="shared" si="176"/>
        <v>0</v>
      </c>
      <c r="O87" s="44">
        <f t="shared" si="208"/>
        <v>0</v>
      </c>
      <c r="P87" s="39">
        <f t="shared" si="179"/>
        <v>0</v>
      </c>
      <c r="Q87" s="39">
        <f t="shared" si="180"/>
        <v>0</v>
      </c>
      <c r="R87" s="39">
        <f t="shared" si="181"/>
        <v>0</v>
      </c>
      <c r="S87" s="44">
        <f t="shared" si="209"/>
        <v>0</v>
      </c>
      <c r="T87" s="44">
        <f t="shared" ref="T87:V87" si="213">L87-P87</f>
        <v>0</v>
      </c>
      <c r="U87" s="44">
        <f t="shared" si="213"/>
        <v>0</v>
      </c>
      <c r="V87" s="44">
        <f t="shared" si="213"/>
        <v>0</v>
      </c>
      <c r="W87" s="56">
        <f t="shared" si="211"/>
        <v>0</v>
      </c>
      <c r="X87" s="56">
        <v>0</v>
      </c>
      <c r="Y87" s="44">
        <f t="shared" si="212"/>
        <v>0</v>
      </c>
      <c r="Z87" s="44"/>
      <c r="AA87" s="39">
        <f t="shared" si="178"/>
        <v>0</v>
      </c>
      <c r="AB87" s="8"/>
    </row>
    <row r="88" s="4" customFormat="1" ht="21.95" customHeight="1" spans="1:28">
      <c r="A88" s="62" t="s">
        <v>87</v>
      </c>
      <c r="B88" s="24">
        <f t="shared" si="205"/>
        <v>1</v>
      </c>
      <c r="C88" s="62">
        <v>0</v>
      </c>
      <c r="D88" s="62">
        <v>0</v>
      </c>
      <c r="E88" s="62">
        <v>1</v>
      </c>
      <c r="F88" s="24">
        <f t="shared" si="206"/>
        <v>1</v>
      </c>
      <c r="G88" s="25">
        <v>0</v>
      </c>
      <c r="H88" s="25">
        <v>0</v>
      </c>
      <c r="I88" s="25">
        <v>1</v>
      </c>
      <c r="J88" s="38">
        <v>0.85</v>
      </c>
      <c r="K88" s="39">
        <f t="shared" si="207"/>
        <v>0.27</v>
      </c>
      <c r="L88" s="39">
        <f t="shared" si="174"/>
        <v>0</v>
      </c>
      <c r="M88" s="39">
        <f t="shared" si="175"/>
        <v>0</v>
      </c>
      <c r="N88" s="39">
        <f t="shared" si="176"/>
        <v>0.27</v>
      </c>
      <c r="O88" s="39">
        <f t="shared" si="208"/>
        <v>0.09</v>
      </c>
      <c r="P88" s="39">
        <f t="shared" si="179"/>
        <v>0</v>
      </c>
      <c r="Q88" s="39">
        <f t="shared" si="180"/>
        <v>0</v>
      </c>
      <c r="R88" s="39">
        <f t="shared" si="181"/>
        <v>0.09</v>
      </c>
      <c r="S88" s="39">
        <f t="shared" si="209"/>
        <v>0.18</v>
      </c>
      <c r="T88" s="39">
        <f t="shared" ref="T88:V88" si="214">L88-P88</f>
        <v>0</v>
      </c>
      <c r="U88" s="39">
        <f t="shared" si="214"/>
        <v>0</v>
      </c>
      <c r="V88" s="39">
        <f t="shared" si="214"/>
        <v>0.18</v>
      </c>
      <c r="W88" s="56">
        <f t="shared" si="211"/>
        <v>0.18</v>
      </c>
      <c r="X88" s="56">
        <v>0.18</v>
      </c>
      <c r="Y88" s="39">
        <f t="shared" si="212"/>
        <v>0</v>
      </c>
      <c r="Z88" s="39"/>
      <c r="AA88" s="39">
        <f t="shared" si="178"/>
        <v>0.18</v>
      </c>
      <c r="AB88" s="8"/>
    </row>
    <row r="89" s="4" customFormat="1" ht="21.95" customHeight="1" spans="1:28">
      <c r="A89" s="62" t="s">
        <v>88</v>
      </c>
      <c r="B89" s="24">
        <f t="shared" si="205"/>
        <v>1</v>
      </c>
      <c r="C89" s="62">
        <v>0</v>
      </c>
      <c r="D89" s="62">
        <v>0</v>
      </c>
      <c r="E89" s="62">
        <v>1</v>
      </c>
      <c r="F89" s="24">
        <f t="shared" si="206"/>
        <v>1</v>
      </c>
      <c r="G89" s="25">
        <v>0</v>
      </c>
      <c r="H89" s="25">
        <v>0</v>
      </c>
      <c r="I89" s="25">
        <v>1</v>
      </c>
      <c r="J89" s="38">
        <v>0.85</v>
      </c>
      <c r="K89" s="39">
        <f t="shared" si="207"/>
        <v>0.27</v>
      </c>
      <c r="L89" s="39">
        <f t="shared" si="174"/>
        <v>0</v>
      </c>
      <c r="M89" s="39">
        <f t="shared" si="175"/>
        <v>0</v>
      </c>
      <c r="N89" s="39">
        <f t="shared" si="176"/>
        <v>0.27</v>
      </c>
      <c r="O89" s="39">
        <f t="shared" si="208"/>
        <v>0.09</v>
      </c>
      <c r="P89" s="39">
        <f t="shared" si="179"/>
        <v>0</v>
      </c>
      <c r="Q89" s="39">
        <f t="shared" si="180"/>
        <v>0</v>
      </c>
      <c r="R89" s="39">
        <f t="shared" si="181"/>
        <v>0.09</v>
      </c>
      <c r="S89" s="39">
        <f t="shared" si="209"/>
        <v>0.18</v>
      </c>
      <c r="T89" s="39">
        <f t="shared" ref="T89:V89" si="215">L89-P89</f>
        <v>0</v>
      </c>
      <c r="U89" s="39">
        <f t="shared" si="215"/>
        <v>0</v>
      </c>
      <c r="V89" s="39">
        <f t="shared" si="215"/>
        <v>0.18</v>
      </c>
      <c r="W89" s="56">
        <f t="shared" si="211"/>
        <v>0.18</v>
      </c>
      <c r="X89" s="56">
        <v>0.18</v>
      </c>
      <c r="Y89" s="39">
        <f t="shared" si="212"/>
        <v>0</v>
      </c>
      <c r="Z89" s="39"/>
      <c r="AA89" s="39">
        <f t="shared" si="178"/>
        <v>0.18</v>
      </c>
      <c r="AB89" s="8"/>
    </row>
    <row r="90" s="3" customFormat="1" ht="21.95" customHeight="1" spans="1:28">
      <c r="A90" s="21" t="s">
        <v>89</v>
      </c>
      <c r="B90" s="22">
        <f t="shared" ref="B90:I90" si="216">SUM(B91:B93)</f>
        <v>2</v>
      </c>
      <c r="C90" s="22">
        <f t="shared" si="216"/>
        <v>0</v>
      </c>
      <c r="D90" s="22">
        <f t="shared" si="216"/>
        <v>1</v>
      </c>
      <c r="E90" s="22">
        <f t="shared" si="216"/>
        <v>1</v>
      </c>
      <c r="F90" s="22">
        <f t="shared" si="216"/>
        <v>2</v>
      </c>
      <c r="G90" s="22">
        <f t="shared" si="216"/>
        <v>0</v>
      </c>
      <c r="H90" s="22">
        <f t="shared" si="216"/>
        <v>1</v>
      </c>
      <c r="I90" s="22">
        <f t="shared" si="216"/>
        <v>1</v>
      </c>
      <c r="J90" s="22"/>
      <c r="K90" s="22">
        <f t="shared" ref="K90:N90" si="217">SUM(K91:K93)</f>
        <v>0.5</v>
      </c>
      <c r="L90" s="22">
        <f t="shared" si="217"/>
        <v>0</v>
      </c>
      <c r="M90" s="22">
        <f t="shared" si="217"/>
        <v>0.3</v>
      </c>
      <c r="N90" s="22">
        <f t="shared" si="217"/>
        <v>0.2</v>
      </c>
      <c r="O90" s="22">
        <f t="shared" ref="O90:AA90" si="218">SUM(O91:O93)</f>
        <v>0.23</v>
      </c>
      <c r="P90" s="22">
        <f t="shared" si="218"/>
        <v>0</v>
      </c>
      <c r="Q90" s="22">
        <f t="shared" ref="O90:R90" si="219">SUM(Q91:Q93)</f>
        <v>0.14</v>
      </c>
      <c r="R90" s="22">
        <f t="shared" si="219"/>
        <v>0.09</v>
      </c>
      <c r="S90" s="22">
        <f t="shared" si="218"/>
        <v>0.27</v>
      </c>
      <c r="T90" s="22">
        <f t="shared" si="218"/>
        <v>0</v>
      </c>
      <c r="U90" s="22">
        <f t="shared" si="218"/>
        <v>0.16</v>
      </c>
      <c r="V90" s="22">
        <f t="shared" si="218"/>
        <v>0.11</v>
      </c>
      <c r="W90" s="22">
        <f t="shared" si="218"/>
        <v>0.27</v>
      </c>
      <c r="X90" s="22">
        <f t="shared" si="218"/>
        <v>0.27</v>
      </c>
      <c r="Y90" s="22">
        <f t="shared" si="218"/>
        <v>0</v>
      </c>
      <c r="Z90" s="22">
        <f t="shared" si="218"/>
        <v>0</v>
      </c>
      <c r="AA90" s="22">
        <f t="shared" si="218"/>
        <v>0.27</v>
      </c>
      <c r="AB90" s="8"/>
    </row>
    <row r="91" s="4" customFormat="1" ht="21.95" customHeight="1" spans="1:28">
      <c r="A91" s="23" t="s">
        <v>90</v>
      </c>
      <c r="B91" s="24">
        <f t="shared" ref="B91:B93" si="220">SUM(C91,D91,E91)</f>
        <v>1</v>
      </c>
      <c r="C91" s="23">
        <v>0</v>
      </c>
      <c r="D91" s="23">
        <v>1</v>
      </c>
      <c r="E91" s="23">
        <v>0</v>
      </c>
      <c r="F91" s="24">
        <f t="shared" ref="F91:F93" si="221">SUM(G91,H91,I91)</f>
        <v>1</v>
      </c>
      <c r="G91" s="25">
        <v>0</v>
      </c>
      <c r="H91" s="25">
        <v>1</v>
      </c>
      <c r="I91" s="25">
        <v>0</v>
      </c>
      <c r="J91" s="38">
        <v>0.65</v>
      </c>
      <c r="K91" s="39">
        <f t="shared" ref="K91:K93" si="222">SUM(L91:N91)</f>
        <v>0.3</v>
      </c>
      <c r="L91" s="39">
        <f t="shared" si="174"/>
        <v>0</v>
      </c>
      <c r="M91" s="39">
        <f t="shared" si="175"/>
        <v>0.3</v>
      </c>
      <c r="N91" s="39">
        <f t="shared" si="176"/>
        <v>0</v>
      </c>
      <c r="O91" s="39">
        <f>SUM(P91:R91)</f>
        <v>0.14</v>
      </c>
      <c r="P91" s="39">
        <f t="shared" si="179"/>
        <v>0</v>
      </c>
      <c r="Q91" s="39">
        <f t="shared" si="180"/>
        <v>0.14</v>
      </c>
      <c r="R91" s="39">
        <f t="shared" si="181"/>
        <v>0</v>
      </c>
      <c r="S91" s="39">
        <f t="shared" ref="S91:S93" si="223">SUM(T91:V91)</f>
        <v>0.16</v>
      </c>
      <c r="T91" s="39">
        <f t="shared" ref="T91:V91" si="224">L91-P91</f>
        <v>0</v>
      </c>
      <c r="U91" s="39">
        <f t="shared" si="224"/>
        <v>0.16</v>
      </c>
      <c r="V91" s="39">
        <f t="shared" si="224"/>
        <v>0</v>
      </c>
      <c r="W91" s="56">
        <f t="shared" ref="W91:W93" si="225">S91</f>
        <v>0.16</v>
      </c>
      <c r="X91" s="56">
        <v>0.16</v>
      </c>
      <c r="Y91" s="39">
        <f t="shared" ref="Y91:Y93" si="226">W91-X91</f>
        <v>0</v>
      </c>
      <c r="Z91" s="39"/>
      <c r="AA91" s="39">
        <f t="shared" si="178"/>
        <v>0.16</v>
      </c>
      <c r="AB91" s="8"/>
    </row>
    <row r="92" s="4" customFormat="1" ht="21.95" customHeight="1" spans="1:28">
      <c r="A92" s="23" t="s">
        <v>91</v>
      </c>
      <c r="B92" s="24">
        <f t="shared" si="220"/>
        <v>0</v>
      </c>
      <c r="C92" s="23">
        <v>0</v>
      </c>
      <c r="D92" s="23">
        <v>0</v>
      </c>
      <c r="E92" s="23">
        <v>0</v>
      </c>
      <c r="F92" s="24">
        <f t="shared" si="221"/>
        <v>0</v>
      </c>
      <c r="G92" s="25">
        <v>0</v>
      </c>
      <c r="H92" s="25">
        <v>0</v>
      </c>
      <c r="I92" s="25">
        <v>0</v>
      </c>
      <c r="J92" s="38">
        <v>0.65</v>
      </c>
      <c r="K92" s="39">
        <f t="shared" si="222"/>
        <v>0</v>
      </c>
      <c r="L92" s="39">
        <f t="shared" si="174"/>
        <v>0</v>
      </c>
      <c r="M92" s="39">
        <f t="shared" si="175"/>
        <v>0</v>
      </c>
      <c r="N92" s="39">
        <f t="shared" si="176"/>
        <v>0</v>
      </c>
      <c r="O92" s="39">
        <f t="shared" ref="O91:O93" si="227">SUM(P92:R92)</f>
        <v>0</v>
      </c>
      <c r="P92" s="39">
        <f t="shared" si="179"/>
        <v>0</v>
      </c>
      <c r="Q92" s="39">
        <f t="shared" si="180"/>
        <v>0</v>
      </c>
      <c r="R92" s="39">
        <f t="shared" si="181"/>
        <v>0</v>
      </c>
      <c r="S92" s="39">
        <f t="shared" si="223"/>
        <v>0</v>
      </c>
      <c r="T92" s="39">
        <f t="shared" ref="T92:V92" si="228">L92-P92</f>
        <v>0</v>
      </c>
      <c r="U92" s="39">
        <f t="shared" si="228"/>
        <v>0</v>
      </c>
      <c r="V92" s="39">
        <f t="shared" si="228"/>
        <v>0</v>
      </c>
      <c r="W92" s="56">
        <f t="shared" si="225"/>
        <v>0</v>
      </c>
      <c r="X92" s="56">
        <v>0</v>
      </c>
      <c r="Y92" s="39">
        <f t="shared" si="226"/>
        <v>0</v>
      </c>
      <c r="Z92" s="39"/>
      <c r="AA92" s="39">
        <f t="shared" si="178"/>
        <v>0</v>
      </c>
      <c r="AB92" s="8"/>
    </row>
    <row r="93" s="4" customFormat="1" ht="21.95" customHeight="1" spans="1:28">
      <c r="A93" s="23" t="s">
        <v>92</v>
      </c>
      <c r="B93" s="24">
        <f t="shared" si="220"/>
        <v>1</v>
      </c>
      <c r="C93" s="23">
        <v>0</v>
      </c>
      <c r="D93" s="23">
        <v>0</v>
      </c>
      <c r="E93" s="23">
        <v>1</v>
      </c>
      <c r="F93" s="24">
        <f t="shared" si="221"/>
        <v>1</v>
      </c>
      <c r="G93" s="25">
        <v>0</v>
      </c>
      <c r="H93" s="25">
        <v>0</v>
      </c>
      <c r="I93" s="25">
        <v>1</v>
      </c>
      <c r="J93" s="38">
        <v>0.65</v>
      </c>
      <c r="K93" s="39">
        <f t="shared" si="222"/>
        <v>0.2</v>
      </c>
      <c r="L93" s="39">
        <f t="shared" si="174"/>
        <v>0</v>
      </c>
      <c r="M93" s="39">
        <f t="shared" si="175"/>
        <v>0</v>
      </c>
      <c r="N93" s="39">
        <f t="shared" si="176"/>
        <v>0.2</v>
      </c>
      <c r="O93" s="39">
        <f t="shared" si="227"/>
        <v>0.09</v>
      </c>
      <c r="P93" s="39">
        <f t="shared" si="179"/>
        <v>0</v>
      </c>
      <c r="Q93" s="39">
        <f t="shared" si="180"/>
        <v>0</v>
      </c>
      <c r="R93" s="39">
        <f t="shared" si="181"/>
        <v>0.09</v>
      </c>
      <c r="S93" s="39">
        <f t="shared" si="223"/>
        <v>0.11</v>
      </c>
      <c r="T93" s="39">
        <f t="shared" ref="T93:V93" si="229">L93-P93</f>
        <v>0</v>
      </c>
      <c r="U93" s="39">
        <f t="shared" si="229"/>
        <v>0</v>
      </c>
      <c r="V93" s="39">
        <f t="shared" si="229"/>
        <v>0.11</v>
      </c>
      <c r="W93" s="56">
        <f t="shared" si="225"/>
        <v>0.11</v>
      </c>
      <c r="X93" s="56">
        <v>0.11</v>
      </c>
      <c r="Y93" s="39">
        <f t="shared" si="226"/>
        <v>0</v>
      </c>
      <c r="Z93" s="39"/>
      <c r="AA93" s="39">
        <f t="shared" si="178"/>
        <v>0.11</v>
      </c>
      <c r="AB93" s="8"/>
    </row>
    <row r="94" s="3" customFormat="1" ht="21.95" customHeight="1" spans="1:28">
      <c r="A94" s="21" t="s">
        <v>93</v>
      </c>
      <c r="B94" s="22">
        <f t="shared" ref="B94:I94" si="230">SUM(B95:B96)</f>
        <v>44</v>
      </c>
      <c r="C94" s="22">
        <f t="shared" si="230"/>
        <v>0</v>
      </c>
      <c r="D94" s="22">
        <f t="shared" si="230"/>
        <v>1</v>
      </c>
      <c r="E94" s="22">
        <f t="shared" si="230"/>
        <v>43</v>
      </c>
      <c r="F94" s="22">
        <f t="shared" si="230"/>
        <v>44</v>
      </c>
      <c r="G94" s="22">
        <f t="shared" si="230"/>
        <v>0</v>
      </c>
      <c r="H94" s="22">
        <f t="shared" si="230"/>
        <v>1</v>
      </c>
      <c r="I94" s="22">
        <f t="shared" si="230"/>
        <v>43</v>
      </c>
      <c r="J94" s="22"/>
      <c r="K94" s="22">
        <f t="shared" ref="K94:N94" si="231">SUM(K95:K96)</f>
        <v>11.8</v>
      </c>
      <c r="L94" s="22">
        <f t="shared" si="231"/>
        <v>0</v>
      </c>
      <c r="M94" s="22">
        <f t="shared" si="231"/>
        <v>0.4</v>
      </c>
      <c r="N94" s="22">
        <f t="shared" si="231"/>
        <v>11.4</v>
      </c>
      <c r="O94" s="22">
        <f t="shared" ref="O94:AA94" si="232">SUM(O95:O96)</f>
        <v>4.17</v>
      </c>
      <c r="P94" s="22">
        <f t="shared" si="232"/>
        <v>0</v>
      </c>
      <c r="Q94" s="22">
        <f t="shared" si="232"/>
        <v>0.14</v>
      </c>
      <c r="R94" s="22">
        <f t="shared" si="232"/>
        <v>4.03</v>
      </c>
      <c r="S94" s="22">
        <f t="shared" si="232"/>
        <v>7.63</v>
      </c>
      <c r="T94" s="22">
        <f t="shared" si="232"/>
        <v>0</v>
      </c>
      <c r="U94" s="22">
        <f t="shared" si="232"/>
        <v>0.26</v>
      </c>
      <c r="V94" s="22">
        <f t="shared" si="232"/>
        <v>7.37</v>
      </c>
      <c r="W94" s="22">
        <f t="shared" si="232"/>
        <v>7.63</v>
      </c>
      <c r="X94" s="22">
        <f t="shared" si="232"/>
        <v>6.61</v>
      </c>
      <c r="Y94" s="22">
        <f t="shared" si="232"/>
        <v>1.02</v>
      </c>
      <c r="Z94" s="22">
        <f t="shared" si="232"/>
        <v>0</v>
      </c>
      <c r="AA94" s="22">
        <f t="shared" si="232"/>
        <v>8.65</v>
      </c>
      <c r="AB94" s="8"/>
    </row>
    <row r="95" s="4" customFormat="1" ht="21.95" customHeight="1" spans="1:28">
      <c r="A95" s="23" t="s">
        <v>94</v>
      </c>
      <c r="B95" s="24">
        <f t="shared" ref="B95:B99" si="233">SUM(C95,D95,E95)</f>
        <v>20</v>
      </c>
      <c r="C95" s="23">
        <v>0</v>
      </c>
      <c r="D95" s="23">
        <v>1</v>
      </c>
      <c r="E95" s="23">
        <v>19</v>
      </c>
      <c r="F95" s="24">
        <f>SUM(G95,H95,I95)</f>
        <v>20</v>
      </c>
      <c r="G95" s="25">
        <v>0</v>
      </c>
      <c r="H95" s="25">
        <v>1</v>
      </c>
      <c r="I95" s="25">
        <v>19</v>
      </c>
      <c r="J95" s="38">
        <v>0.85</v>
      </c>
      <c r="K95" s="39">
        <f t="shared" ref="K95:K99" si="234">SUM(L95:N95)</f>
        <v>5.44</v>
      </c>
      <c r="L95" s="39">
        <f t="shared" si="174"/>
        <v>0</v>
      </c>
      <c r="M95" s="39">
        <f t="shared" si="175"/>
        <v>0.4</v>
      </c>
      <c r="N95" s="39">
        <f t="shared" si="176"/>
        <v>5.04</v>
      </c>
      <c r="O95" s="39">
        <f>SUM(P95:R95)</f>
        <v>1.92</v>
      </c>
      <c r="P95" s="39">
        <f t="shared" si="179"/>
        <v>0</v>
      </c>
      <c r="Q95" s="39">
        <f t="shared" si="180"/>
        <v>0.14</v>
      </c>
      <c r="R95" s="39">
        <f t="shared" si="181"/>
        <v>1.78</v>
      </c>
      <c r="S95" s="39">
        <f>SUM(T95:V95)</f>
        <v>3.52</v>
      </c>
      <c r="T95" s="39">
        <f t="shared" ref="T95:V95" si="235">L95-P95</f>
        <v>0</v>
      </c>
      <c r="U95" s="39">
        <f t="shared" si="235"/>
        <v>0.26</v>
      </c>
      <c r="V95" s="39">
        <f t="shared" si="235"/>
        <v>3.26</v>
      </c>
      <c r="W95" s="56">
        <f>S95</f>
        <v>3.52</v>
      </c>
      <c r="X95" s="56">
        <v>3.35</v>
      </c>
      <c r="Y95" s="39">
        <f>W95-X95</f>
        <v>0.169999999999999</v>
      </c>
      <c r="Z95" s="39"/>
      <c r="AA95" s="39">
        <f t="shared" si="178"/>
        <v>3.69</v>
      </c>
      <c r="AB95" s="8"/>
    </row>
    <row r="96" s="4" customFormat="1" ht="21.95" customHeight="1" spans="1:28">
      <c r="A96" s="23" t="s">
        <v>95</v>
      </c>
      <c r="B96" s="24">
        <f t="shared" si="233"/>
        <v>24</v>
      </c>
      <c r="C96" s="23">
        <v>0</v>
      </c>
      <c r="D96" s="23">
        <v>0</v>
      </c>
      <c r="E96" s="23">
        <v>24</v>
      </c>
      <c r="F96" s="24">
        <f>SUM(G96,H96,I96)</f>
        <v>24</v>
      </c>
      <c r="G96" s="25">
        <v>0</v>
      </c>
      <c r="H96" s="25">
        <v>0</v>
      </c>
      <c r="I96" s="25">
        <v>24</v>
      </c>
      <c r="J96" s="38">
        <v>0.85</v>
      </c>
      <c r="K96" s="39">
        <f t="shared" si="234"/>
        <v>6.36</v>
      </c>
      <c r="L96" s="39">
        <f t="shared" si="174"/>
        <v>0</v>
      </c>
      <c r="M96" s="39">
        <f t="shared" si="175"/>
        <v>0</v>
      </c>
      <c r="N96" s="39">
        <f t="shared" si="176"/>
        <v>6.36</v>
      </c>
      <c r="O96" s="39">
        <f>SUM(P96:R96)</f>
        <v>2.25</v>
      </c>
      <c r="P96" s="39">
        <f t="shared" si="179"/>
        <v>0</v>
      </c>
      <c r="Q96" s="39">
        <f t="shared" si="180"/>
        <v>0</v>
      </c>
      <c r="R96" s="39">
        <f t="shared" si="181"/>
        <v>2.25</v>
      </c>
      <c r="S96" s="39">
        <f>SUM(T96:V96)</f>
        <v>4.11</v>
      </c>
      <c r="T96" s="39">
        <f t="shared" ref="T96:V96" si="236">L96-P96</f>
        <v>0</v>
      </c>
      <c r="U96" s="39">
        <f t="shared" si="236"/>
        <v>0</v>
      </c>
      <c r="V96" s="39">
        <f t="shared" si="236"/>
        <v>4.11</v>
      </c>
      <c r="W96" s="56">
        <f>S96</f>
        <v>4.11</v>
      </c>
      <c r="X96" s="56">
        <v>3.26</v>
      </c>
      <c r="Y96" s="39">
        <f>W96-X96</f>
        <v>0.850000000000001</v>
      </c>
      <c r="Z96" s="39"/>
      <c r="AA96" s="39">
        <f t="shared" si="178"/>
        <v>4.96</v>
      </c>
      <c r="AB96" s="8"/>
    </row>
    <row r="97" s="3" customFormat="1" ht="21.95" customHeight="1" spans="1:28">
      <c r="A97" s="21" t="s">
        <v>96</v>
      </c>
      <c r="B97" s="22">
        <f>SUM(B98:B99)</f>
        <v>0</v>
      </c>
      <c r="C97" s="22">
        <f>SUM(C98:C99)</f>
        <v>0</v>
      </c>
      <c r="D97" s="22">
        <f>SUM(D98:D99)</f>
        <v>0</v>
      </c>
      <c r="E97" s="22">
        <f>SUM(E98:E99)</f>
        <v>0</v>
      </c>
      <c r="F97" s="22">
        <f>SUM(F98:F99)</f>
        <v>0</v>
      </c>
      <c r="G97" s="22">
        <v>0</v>
      </c>
      <c r="H97" s="22">
        <v>0</v>
      </c>
      <c r="I97" s="22">
        <v>0</v>
      </c>
      <c r="J97" s="22"/>
      <c r="K97" s="40">
        <f t="shared" ref="K97:R97" si="237">SUM(K98:K99)</f>
        <v>0</v>
      </c>
      <c r="L97" s="40">
        <f t="shared" ref="K97:N97" si="238">SUM(L98:L99)</f>
        <v>0</v>
      </c>
      <c r="M97" s="40">
        <f t="shared" si="238"/>
        <v>0</v>
      </c>
      <c r="N97" s="40">
        <f t="shared" si="238"/>
        <v>0</v>
      </c>
      <c r="O97" s="40">
        <f t="shared" si="237"/>
        <v>0</v>
      </c>
      <c r="P97" s="40">
        <f t="shared" si="237"/>
        <v>0</v>
      </c>
      <c r="Q97" s="40">
        <f t="shared" si="237"/>
        <v>0</v>
      </c>
      <c r="R97" s="40">
        <f t="shared" si="237"/>
        <v>0</v>
      </c>
      <c r="S97" s="40">
        <f t="shared" ref="S97:AA97" si="239">SUM(S98:S99)</f>
        <v>0</v>
      </c>
      <c r="T97" s="40">
        <f t="shared" si="239"/>
        <v>0</v>
      </c>
      <c r="U97" s="40">
        <f t="shared" si="239"/>
        <v>0</v>
      </c>
      <c r="V97" s="40">
        <f t="shared" si="239"/>
        <v>0</v>
      </c>
      <c r="W97" s="40">
        <f t="shared" si="239"/>
        <v>0</v>
      </c>
      <c r="X97" s="40">
        <f t="shared" si="239"/>
        <v>0</v>
      </c>
      <c r="Y97" s="40">
        <f t="shared" si="239"/>
        <v>0</v>
      </c>
      <c r="Z97" s="40">
        <f t="shared" si="239"/>
        <v>0</v>
      </c>
      <c r="AA97" s="40">
        <f t="shared" si="239"/>
        <v>0</v>
      </c>
      <c r="AB97" s="8"/>
    </row>
    <row r="98" s="4" customFormat="1" ht="21.95" customHeight="1" spans="1:28">
      <c r="A98" s="23" t="s">
        <v>97</v>
      </c>
      <c r="B98" s="24">
        <f t="shared" si="233"/>
        <v>0</v>
      </c>
      <c r="C98" s="23">
        <v>0</v>
      </c>
      <c r="D98" s="23">
        <v>0</v>
      </c>
      <c r="E98" s="23">
        <v>0</v>
      </c>
      <c r="F98" s="24">
        <f>SUM(G98,H98,I98)</f>
        <v>0</v>
      </c>
      <c r="G98" s="25">
        <v>0</v>
      </c>
      <c r="H98" s="25">
        <v>0</v>
      </c>
      <c r="I98" s="25">
        <v>0</v>
      </c>
      <c r="J98" s="38">
        <v>0.85</v>
      </c>
      <c r="K98" s="39">
        <f t="shared" si="234"/>
        <v>0</v>
      </c>
      <c r="L98" s="39">
        <f t="shared" si="174"/>
        <v>0</v>
      </c>
      <c r="M98" s="39">
        <f t="shared" si="175"/>
        <v>0</v>
      </c>
      <c r="N98" s="39">
        <f t="shared" si="176"/>
        <v>0</v>
      </c>
      <c r="O98" s="39">
        <f>SUM(P98:R98)</f>
        <v>0</v>
      </c>
      <c r="P98" s="39">
        <f t="shared" si="179"/>
        <v>0</v>
      </c>
      <c r="Q98" s="39">
        <f t="shared" si="180"/>
        <v>0</v>
      </c>
      <c r="R98" s="39">
        <f t="shared" si="181"/>
        <v>0</v>
      </c>
      <c r="S98" s="39">
        <f>SUM(T98:V98)</f>
        <v>0</v>
      </c>
      <c r="T98" s="39">
        <f t="shared" ref="T98:V98" si="240">L98-P98</f>
        <v>0</v>
      </c>
      <c r="U98" s="39">
        <f t="shared" si="240"/>
        <v>0</v>
      </c>
      <c r="V98" s="39">
        <f t="shared" si="240"/>
        <v>0</v>
      </c>
      <c r="W98" s="56">
        <f>S98</f>
        <v>0</v>
      </c>
      <c r="X98" s="56">
        <v>0</v>
      </c>
      <c r="Y98" s="39">
        <f>W98-X98</f>
        <v>0</v>
      </c>
      <c r="Z98" s="39"/>
      <c r="AA98" s="39">
        <f t="shared" si="178"/>
        <v>0</v>
      </c>
      <c r="AB98" s="8"/>
    </row>
    <row r="99" s="4" customFormat="1" ht="21.95" customHeight="1" spans="1:28">
      <c r="A99" s="23" t="s">
        <v>98</v>
      </c>
      <c r="B99" s="24">
        <f t="shared" si="233"/>
        <v>0</v>
      </c>
      <c r="C99" s="23">
        <v>0</v>
      </c>
      <c r="D99" s="23">
        <v>0</v>
      </c>
      <c r="E99" s="23">
        <v>0</v>
      </c>
      <c r="F99" s="24">
        <f>SUM(G99,H99,I99)</f>
        <v>0</v>
      </c>
      <c r="G99" s="25">
        <v>0</v>
      </c>
      <c r="H99" s="25">
        <v>0</v>
      </c>
      <c r="I99" s="25">
        <v>0</v>
      </c>
      <c r="J99" s="38">
        <v>0.85</v>
      </c>
      <c r="K99" s="39">
        <f t="shared" si="234"/>
        <v>0</v>
      </c>
      <c r="L99" s="39">
        <f t="shared" si="174"/>
        <v>0</v>
      </c>
      <c r="M99" s="39">
        <f t="shared" si="175"/>
        <v>0</v>
      </c>
      <c r="N99" s="39">
        <f t="shared" si="176"/>
        <v>0</v>
      </c>
      <c r="O99" s="39">
        <f>SUM(P99:R99)</f>
        <v>0</v>
      </c>
      <c r="P99" s="39">
        <f t="shared" si="179"/>
        <v>0</v>
      </c>
      <c r="Q99" s="39">
        <f t="shared" si="180"/>
        <v>0</v>
      </c>
      <c r="R99" s="39">
        <f t="shared" si="181"/>
        <v>0</v>
      </c>
      <c r="S99" s="39">
        <f>SUM(T99:V99)</f>
        <v>0</v>
      </c>
      <c r="T99" s="39">
        <f t="shared" ref="T99:V99" si="241">L99-P99</f>
        <v>0</v>
      </c>
      <c r="U99" s="39">
        <f t="shared" si="241"/>
        <v>0</v>
      </c>
      <c r="V99" s="39">
        <f t="shared" si="241"/>
        <v>0</v>
      </c>
      <c r="W99" s="56">
        <f>S99</f>
        <v>0</v>
      </c>
      <c r="X99" s="56">
        <v>0</v>
      </c>
      <c r="Y99" s="39">
        <f>W99-X99</f>
        <v>0</v>
      </c>
      <c r="Z99" s="39"/>
      <c r="AA99" s="39">
        <f t="shared" si="178"/>
        <v>0</v>
      </c>
      <c r="AB99" s="8"/>
    </row>
    <row r="100" s="4" customFormat="1" ht="21.95" customHeight="1" spans="1:28">
      <c r="A100" s="63" t="s">
        <v>99</v>
      </c>
      <c r="B100" s="22">
        <f>SUM(B101:B102)</f>
        <v>6</v>
      </c>
      <c r="C100" s="22">
        <f>SUM(C101:C102)</f>
        <v>0</v>
      </c>
      <c r="D100" s="22">
        <f>SUM(D101:D102)</f>
        <v>2</v>
      </c>
      <c r="E100" s="22">
        <f>SUM(E101:E102)</f>
        <v>4</v>
      </c>
      <c r="F100" s="22">
        <f t="shared" ref="F100:O100" si="242">SUM(F101:F102)</f>
        <v>6</v>
      </c>
      <c r="G100" s="22">
        <f t="shared" si="242"/>
        <v>0</v>
      </c>
      <c r="H100" s="22">
        <f t="shared" si="242"/>
        <v>2</v>
      </c>
      <c r="I100" s="22">
        <f t="shared" si="242"/>
        <v>4</v>
      </c>
      <c r="J100" s="66"/>
      <c r="K100" s="40">
        <f t="shared" ref="K100:R100" si="243">SUM(K101:K102)</f>
        <v>1.86</v>
      </c>
      <c r="L100" s="40">
        <f t="shared" si="242"/>
        <v>0</v>
      </c>
      <c r="M100" s="40">
        <f t="shared" si="242"/>
        <v>0.8</v>
      </c>
      <c r="N100" s="40">
        <f t="shared" si="242"/>
        <v>1.06</v>
      </c>
      <c r="O100" s="37">
        <f t="shared" si="243"/>
        <v>0.65</v>
      </c>
      <c r="P100" s="37">
        <f t="shared" si="243"/>
        <v>0</v>
      </c>
      <c r="Q100" s="37">
        <f t="shared" si="243"/>
        <v>0.28</v>
      </c>
      <c r="R100" s="37">
        <f t="shared" ref="R100:AA100" si="244">SUM(R101:R102)</f>
        <v>0.37</v>
      </c>
      <c r="S100" s="37">
        <f t="shared" si="244"/>
        <v>1.21</v>
      </c>
      <c r="T100" s="37">
        <f t="shared" si="244"/>
        <v>0</v>
      </c>
      <c r="U100" s="37">
        <f t="shared" si="244"/>
        <v>0.52</v>
      </c>
      <c r="V100" s="37">
        <f t="shared" si="244"/>
        <v>0.69</v>
      </c>
      <c r="W100" s="37">
        <f t="shared" si="244"/>
        <v>1.21</v>
      </c>
      <c r="X100" s="37">
        <f t="shared" si="244"/>
        <v>1.21</v>
      </c>
      <c r="Y100" s="37">
        <f t="shared" si="244"/>
        <v>0</v>
      </c>
      <c r="Z100" s="37">
        <f t="shared" si="244"/>
        <v>0.17</v>
      </c>
      <c r="AA100" s="37">
        <f t="shared" si="244"/>
        <v>1.38</v>
      </c>
      <c r="AB100" s="8"/>
    </row>
    <row r="101" s="1" customFormat="1" ht="21.95" customHeight="1" spans="1:28">
      <c r="A101" s="23" t="s">
        <v>101</v>
      </c>
      <c r="B101" s="24">
        <f t="shared" ref="B101:B105" si="245">SUM(C101,D101,E101)</f>
        <v>6</v>
      </c>
      <c r="C101" s="23">
        <v>0</v>
      </c>
      <c r="D101" s="23">
        <v>2</v>
      </c>
      <c r="E101" s="23">
        <v>4</v>
      </c>
      <c r="F101" s="24">
        <f>SUM(G101,H101,I101)</f>
        <v>6</v>
      </c>
      <c r="G101" s="25">
        <v>0</v>
      </c>
      <c r="H101" s="25">
        <v>2</v>
      </c>
      <c r="I101" s="25">
        <v>4</v>
      </c>
      <c r="J101" s="38">
        <v>0.85</v>
      </c>
      <c r="K101" s="39">
        <f>SUM(L101:N101)</f>
        <v>1.86</v>
      </c>
      <c r="L101" s="39">
        <f t="shared" si="174"/>
        <v>0</v>
      </c>
      <c r="M101" s="39">
        <f t="shared" si="175"/>
        <v>0.8</v>
      </c>
      <c r="N101" s="39">
        <f t="shared" si="176"/>
        <v>1.06</v>
      </c>
      <c r="O101" s="39">
        <f>SUM(P101:R101)</f>
        <v>0.65</v>
      </c>
      <c r="P101" s="39">
        <f t="shared" si="179"/>
        <v>0</v>
      </c>
      <c r="Q101" s="39">
        <f t="shared" si="180"/>
        <v>0.28</v>
      </c>
      <c r="R101" s="39">
        <f t="shared" si="181"/>
        <v>0.37</v>
      </c>
      <c r="S101" s="39">
        <f>SUM(T101:V101)</f>
        <v>1.21</v>
      </c>
      <c r="T101" s="39">
        <f t="shared" ref="T101:V101" si="246">L101-P101</f>
        <v>0</v>
      </c>
      <c r="U101" s="39">
        <f t="shared" si="246"/>
        <v>0.52</v>
      </c>
      <c r="V101" s="39">
        <f t="shared" si="246"/>
        <v>0.69</v>
      </c>
      <c r="W101" s="56">
        <f>S101</f>
        <v>1.21</v>
      </c>
      <c r="X101" s="56">
        <v>1.21</v>
      </c>
      <c r="Y101" s="39">
        <f t="shared" ref="Y101:Y106" si="247">W101-X101</f>
        <v>0</v>
      </c>
      <c r="Z101" s="39">
        <v>0.17</v>
      </c>
      <c r="AA101" s="39">
        <f t="shared" si="178"/>
        <v>1.38</v>
      </c>
      <c r="AB101" s="8"/>
    </row>
    <row r="102" s="4" customFormat="1" ht="21.95" customHeight="1" spans="1:28">
      <c r="A102" s="23" t="s">
        <v>102</v>
      </c>
      <c r="B102" s="24">
        <f t="shared" si="245"/>
        <v>0</v>
      </c>
      <c r="C102" s="23">
        <v>0</v>
      </c>
      <c r="D102" s="23">
        <v>0</v>
      </c>
      <c r="E102" s="23">
        <v>0</v>
      </c>
      <c r="F102" s="24">
        <f t="shared" ref="F101:F105" si="248">SUM(G102,H102,I102)</f>
        <v>0</v>
      </c>
      <c r="G102" s="25">
        <v>0</v>
      </c>
      <c r="H102" s="25">
        <v>0</v>
      </c>
      <c r="I102" s="25">
        <v>0</v>
      </c>
      <c r="J102" s="38">
        <v>0.85</v>
      </c>
      <c r="K102" s="39">
        <f t="shared" ref="K100:K102" si="249">SUM(L102:N102)</f>
        <v>0</v>
      </c>
      <c r="L102" s="39">
        <f t="shared" si="174"/>
        <v>0</v>
      </c>
      <c r="M102" s="39">
        <f t="shared" si="175"/>
        <v>0</v>
      </c>
      <c r="N102" s="39">
        <f t="shared" si="176"/>
        <v>0</v>
      </c>
      <c r="O102" s="39">
        <f>SUM(P102:R102)</f>
        <v>0</v>
      </c>
      <c r="P102" s="39">
        <f t="shared" si="179"/>
        <v>0</v>
      </c>
      <c r="Q102" s="39">
        <f t="shared" si="180"/>
        <v>0</v>
      </c>
      <c r="R102" s="39">
        <f t="shared" si="181"/>
        <v>0</v>
      </c>
      <c r="S102" s="39">
        <f>SUM(T102:V102)</f>
        <v>0</v>
      </c>
      <c r="T102" s="39">
        <f t="shared" ref="T102:V102" si="250">L102-P102</f>
        <v>0</v>
      </c>
      <c r="U102" s="39">
        <f t="shared" si="250"/>
        <v>0</v>
      </c>
      <c r="V102" s="39">
        <f t="shared" si="250"/>
        <v>0</v>
      </c>
      <c r="W102" s="56">
        <f>S102</f>
        <v>0</v>
      </c>
      <c r="X102" s="56">
        <v>0</v>
      </c>
      <c r="Y102" s="39">
        <f t="shared" si="247"/>
        <v>0</v>
      </c>
      <c r="Z102" s="39"/>
      <c r="AA102" s="39">
        <f t="shared" si="178"/>
        <v>0</v>
      </c>
      <c r="AB102" s="8"/>
    </row>
    <row r="103" s="3" customFormat="1" ht="21.95" customHeight="1" spans="1:28">
      <c r="A103" s="21" t="s">
        <v>103</v>
      </c>
      <c r="B103" s="22">
        <f t="shared" ref="B103:I103" si="251">SUM(B104:B105)</f>
        <v>4</v>
      </c>
      <c r="C103" s="22">
        <f t="shared" si="251"/>
        <v>0</v>
      </c>
      <c r="D103" s="22">
        <f t="shared" si="251"/>
        <v>0</v>
      </c>
      <c r="E103" s="22">
        <f t="shared" si="251"/>
        <v>4</v>
      </c>
      <c r="F103" s="22">
        <f t="shared" si="251"/>
        <v>4</v>
      </c>
      <c r="G103" s="22">
        <f t="shared" si="251"/>
        <v>0</v>
      </c>
      <c r="H103" s="22">
        <f t="shared" si="251"/>
        <v>0</v>
      </c>
      <c r="I103" s="22">
        <f t="shared" si="251"/>
        <v>4</v>
      </c>
      <c r="J103" s="22"/>
      <c r="K103" s="22">
        <f t="shared" ref="K103:N103" si="252">SUM(K104:K105)</f>
        <v>1.07</v>
      </c>
      <c r="L103" s="22">
        <f t="shared" si="252"/>
        <v>0</v>
      </c>
      <c r="M103" s="22">
        <f t="shared" si="252"/>
        <v>0</v>
      </c>
      <c r="N103" s="22">
        <f t="shared" si="252"/>
        <v>1.07</v>
      </c>
      <c r="O103" s="22">
        <f t="shared" ref="O103:R103" si="253">SUM(O104:O105)</f>
        <v>0.37</v>
      </c>
      <c r="P103" s="22">
        <f t="shared" si="253"/>
        <v>0</v>
      </c>
      <c r="Q103" s="22">
        <f t="shared" si="253"/>
        <v>0</v>
      </c>
      <c r="R103" s="22">
        <f t="shared" si="253"/>
        <v>0.37</v>
      </c>
      <c r="S103" s="22">
        <f t="shared" ref="S103:AA103" si="254">SUM(S104:S105)</f>
        <v>0.7</v>
      </c>
      <c r="T103" s="22">
        <f t="shared" si="254"/>
        <v>0</v>
      </c>
      <c r="U103" s="22">
        <f t="shared" si="254"/>
        <v>0</v>
      </c>
      <c r="V103" s="22">
        <f t="shared" si="254"/>
        <v>0.7</v>
      </c>
      <c r="W103" s="22">
        <f t="shared" si="254"/>
        <v>0.7</v>
      </c>
      <c r="X103" s="22">
        <f t="shared" si="254"/>
        <v>0.7</v>
      </c>
      <c r="Y103" s="22">
        <f t="shared" si="254"/>
        <v>0</v>
      </c>
      <c r="Z103" s="22">
        <f t="shared" si="254"/>
        <v>0</v>
      </c>
      <c r="AA103" s="22">
        <f t="shared" si="254"/>
        <v>0.7</v>
      </c>
      <c r="AB103" s="8"/>
    </row>
    <row r="104" s="4" customFormat="1" ht="21.95" customHeight="1" spans="1:28">
      <c r="A104" s="23" t="s">
        <v>104</v>
      </c>
      <c r="B104" s="24">
        <f>SUM(C104,D104,E104)</f>
        <v>1</v>
      </c>
      <c r="C104" s="23">
        <v>0</v>
      </c>
      <c r="D104" s="23">
        <v>0</v>
      </c>
      <c r="E104" s="23">
        <v>1</v>
      </c>
      <c r="F104" s="24">
        <f t="shared" si="248"/>
        <v>1</v>
      </c>
      <c r="G104" s="25">
        <v>0</v>
      </c>
      <c r="H104" s="25">
        <v>0</v>
      </c>
      <c r="I104" s="25">
        <v>1</v>
      </c>
      <c r="J104" s="38">
        <v>0.85</v>
      </c>
      <c r="K104" s="39">
        <f t="shared" ref="K104:K164" si="255">SUM(L104:N104)</f>
        <v>0.27</v>
      </c>
      <c r="L104" s="39">
        <f t="shared" si="174"/>
        <v>0</v>
      </c>
      <c r="M104" s="39">
        <f t="shared" si="175"/>
        <v>0</v>
      </c>
      <c r="N104" s="39">
        <f t="shared" si="176"/>
        <v>0.27</v>
      </c>
      <c r="O104" s="39">
        <f t="shared" ref="O104:O106" si="256">SUM(P104:R104)</f>
        <v>0.09</v>
      </c>
      <c r="P104" s="39">
        <f t="shared" si="179"/>
        <v>0</v>
      </c>
      <c r="Q104" s="39">
        <f t="shared" si="180"/>
        <v>0</v>
      </c>
      <c r="R104" s="39">
        <f t="shared" si="181"/>
        <v>0.09</v>
      </c>
      <c r="S104" s="39">
        <f t="shared" ref="S104:S106" si="257">SUM(T104:V104)</f>
        <v>0.18</v>
      </c>
      <c r="T104" s="39">
        <f t="shared" ref="T104:V104" si="258">L104-P104</f>
        <v>0</v>
      </c>
      <c r="U104" s="39">
        <f t="shared" si="258"/>
        <v>0</v>
      </c>
      <c r="V104" s="39">
        <f t="shared" si="258"/>
        <v>0.18</v>
      </c>
      <c r="W104" s="56">
        <f t="shared" ref="W104:W106" si="259">S104</f>
        <v>0.18</v>
      </c>
      <c r="X104" s="56">
        <v>0.18</v>
      </c>
      <c r="Y104" s="39">
        <f t="shared" si="247"/>
        <v>0</v>
      </c>
      <c r="Z104" s="39"/>
      <c r="AA104" s="39">
        <f t="shared" si="178"/>
        <v>0.18</v>
      </c>
      <c r="AB104" s="8"/>
    </row>
    <row r="105" s="4" customFormat="1" ht="21.95" customHeight="1" spans="1:28">
      <c r="A105" s="23" t="s">
        <v>105</v>
      </c>
      <c r="B105" s="24">
        <f t="shared" si="245"/>
        <v>3</v>
      </c>
      <c r="C105" s="23">
        <v>0</v>
      </c>
      <c r="D105" s="23">
        <v>0</v>
      </c>
      <c r="E105" s="23">
        <v>3</v>
      </c>
      <c r="F105" s="24">
        <f t="shared" si="248"/>
        <v>3</v>
      </c>
      <c r="G105" s="25">
        <v>0</v>
      </c>
      <c r="H105" s="25">
        <v>0</v>
      </c>
      <c r="I105" s="25">
        <v>3</v>
      </c>
      <c r="J105" s="38">
        <v>0.85</v>
      </c>
      <c r="K105" s="39">
        <f t="shared" si="255"/>
        <v>0.8</v>
      </c>
      <c r="L105" s="39">
        <f t="shared" si="174"/>
        <v>0</v>
      </c>
      <c r="M105" s="39">
        <f t="shared" si="175"/>
        <v>0</v>
      </c>
      <c r="N105" s="39">
        <f t="shared" si="176"/>
        <v>0.8</v>
      </c>
      <c r="O105" s="39">
        <f t="shared" si="256"/>
        <v>0.28</v>
      </c>
      <c r="P105" s="39">
        <f t="shared" si="179"/>
        <v>0</v>
      </c>
      <c r="Q105" s="39">
        <f t="shared" si="180"/>
        <v>0</v>
      </c>
      <c r="R105" s="39">
        <f t="shared" si="181"/>
        <v>0.28</v>
      </c>
      <c r="S105" s="39">
        <f t="shared" si="257"/>
        <v>0.52</v>
      </c>
      <c r="T105" s="39">
        <f t="shared" ref="T105:V105" si="260">L105-P105</f>
        <v>0</v>
      </c>
      <c r="U105" s="39">
        <f t="shared" si="260"/>
        <v>0</v>
      </c>
      <c r="V105" s="39">
        <f t="shared" si="260"/>
        <v>0.52</v>
      </c>
      <c r="W105" s="56">
        <f t="shared" si="259"/>
        <v>0.52</v>
      </c>
      <c r="X105" s="56">
        <v>0.52</v>
      </c>
      <c r="Y105" s="39">
        <f t="shared" si="247"/>
        <v>0</v>
      </c>
      <c r="Z105" s="39"/>
      <c r="AA105" s="39">
        <f t="shared" si="178"/>
        <v>0.52</v>
      </c>
      <c r="AB105" s="8"/>
    </row>
    <row r="106" s="4" customFormat="1" ht="21.95" customHeight="1" spans="1:28">
      <c r="A106" s="64" t="s">
        <v>106</v>
      </c>
      <c r="B106" s="64">
        <v>0</v>
      </c>
      <c r="C106" s="64">
        <v>0</v>
      </c>
      <c r="D106" s="64">
        <v>0</v>
      </c>
      <c r="E106" s="64">
        <v>0</v>
      </c>
      <c r="F106" s="22">
        <v>0</v>
      </c>
      <c r="G106" s="26">
        <v>0</v>
      </c>
      <c r="H106" s="26">
        <v>0</v>
      </c>
      <c r="I106" s="26">
        <v>0</v>
      </c>
      <c r="J106" s="67">
        <v>0.3</v>
      </c>
      <c r="K106" s="37">
        <f t="shared" si="255"/>
        <v>0</v>
      </c>
      <c r="L106" s="39">
        <f t="shared" si="174"/>
        <v>0</v>
      </c>
      <c r="M106" s="39">
        <f t="shared" si="175"/>
        <v>0</v>
      </c>
      <c r="N106" s="39">
        <f t="shared" si="176"/>
        <v>0</v>
      </c>
      <c r="O106" s="37">
        <f t="shared" si="256"/>
        <v>0</v>
      </c>
      <c r="P106" s="39">
        <f t="shared" si="179"/>
        <v>0</v>
      </c>
      <c r="Q106" s="39">
        <f t="shared" si="180"/>
        <v>0</v>
      </c>
      <c r="R106" s="39">
        <f t="shared" si="181"/>
        <v>0</v>
      </c>
      <c r="S106" s="37">
        <f t="shared" si="257"/>
        <v>0</v>
      </c>
      <c r="T106" s="37">
        <f t="shared" ref="T106:V106" si="261">L106-P106</f>
        <v>0</v>
      </c>
      <c r="U106" s="37">
        <f t="shared" si="261"/>
        <v>0</v>
      </c>
      <c r="V106" s="37">
        <f t="shared" si="261"/>
        <v>0</v>
      </c>
      <c r="W106" s="34">
        <f t="shared" si="259"/>
        <v>0</v>
      </c>
      <c r="X106" s="34">
        <v>0</v>
      </c>
      <c r="Y106" s="40">
        <f t="shared" si="247"/>
        <v>0</v>
      </c>
      <c r="Z106" s="40"/>
      <c r="AA106" s="37">
        <f t="shared" si="178"/>
        <v>0</v>
      </c>
      <c r="AB106" s="8"/>
    </row>
    <row r="107" s="3" customFormat="1" ht="21.95" customHeight="1" spans="1:28">
      <c r="A107" s="64" t="s">
        <v>107</v>
      </c>
      <c r="B107" s="22">
        <f t="shared" ref="B107:I107" si="262">SUM(B108:B164)</f>
        <v>826</v>
      </c>
      <c r="C107" s="22">
        <f t="shared" si="262"/>
        <v>14</v>
      </c>
      <c r="D107" s="22">
        <f t="shared" si="262"/>
        <v>101</v>
      </c>
      <c r="E107" s="22">
        <f t="shared" si="262"/>
        <v>711</v>
      </c>
      <c r="F107" s="22">
        <f t="shared" si="262"/>
        <v>829</v>
      </c>
      <c r="G107" s="22">
        <f t="shared" si="262"/>
        <v>13</v>
      </c>
      <c r="H107" s="22">
        <f t="shared" si="262"/>
        <v>100</v>
      </c>
      <c r="I107" s="22">
        <f t="shared" si="262"/>
        <v>716</v>
      </c>
      <c r="J107" s="17"/>
      <c r="K107" s="37">
        <f t="shared" ref="K107:N107" si="263">SUM(K108:K164)</f>
        <v>258.54</v>
      </c>
      <c r="L107" s="37">
        <f t="shared" si="263"/>
        <v>7.45</v>
      </c>
      <c r="M107" s="37">
        <f t="shared" si="263"/>
        <v>45.08</v>
      </c>
      <c r="N107" s="37">
        <f t="shared" si="263"/>
        <v>206.01</v>
      </c>
      <c r="O107" s="37">
        <f t="shared" ref="O107:R107" si="264">SUM(O108:O164)</f>
        <v>83.32</v>
      </c>
      <c r="P107" s="37">
        <f t="shared" si="264"/>
        <v>2.62</v>
      </c>
      <c r="Q107" s="37">
        <f t="shared" si="264"/>
        <v>14.16</v>
      </c>
      <c r="R107" s="37">
        <f t="shared" si="264"/>
        <v>66.54</v>
      </c>
      <c r="S107" s="37">
        <f t="shared" ref="S107:Z107" si="265">SUM(S108:S164)</f>
        <v>175.22</v>
      </c>
      <c r="T107" s="37">
        <f t="shared" si="265"/>
        <v>4.83</v>
      </c>
      <c r="U107" s="37">
        <f t="shared" si="265"/>
        <v>30.92</v>
      </c>
      <c r="V107" s="37">
        <f t="shared" si="265"/>
        <v>139.47</v>
      </c>
      <c r="W107" s="37">
        <f t="shared" si="265"/>
        <v>175.22</v>
      </c>
      <c r="X107" s="37">
        <f t="shared" si="265"/>
        <v>178.91</v>
      </c>
      <c r="Y107" s="37">
        <f t="shared" ref="Y107:AA107" si="266">SUM(Y108:Y164)</f>
        <v>-3.69</v>
      </c>
      <c r="Z107" s="37">
        <f t="shared" si="266"/>
        <v>-0.17</v>
      </c>
      <c r="AA107" s="37">
        <f t="shared" si="266"/>
        <v>171.36</v>
      </c>
      <c r="AB107" s="8"/>
    </row>
    <row r="108" s="1" customFormat="1" ht="21.95" customHeight="1" spans="1:28">
      <c r="A108" s="23" t="s">
        <v>108</v>
      </c>
      <c r="B108" s="23">
        <v>6</v>
      </c>
      <c r="C108" s="23">
        <v>0</v>
      </c>
      <c r="D108" s="23">
        <v>0</v>
      </c>
      <c r="E108" s="23">
        <v>6</v>
      </c>
      <c r="F108" s="24">
        <f t="shared" ref="F108:F164" si="267">SUM(G108,H108,I108)</f>
        <v>6</v>
      </c>
      <c r="G108" s="25">
        <v>0</v>
      </c>
      <c r="H108" s="25">
        <v>0</v>
      </c>
      <c r="I108" s="25">
        <v>6</v>
      </c>
      <c r="J108" s="38">
        <v>0.85</v>
      </c>
      <c r="K108" s="39">
        <f t="shared" si="255"/>
        <v>1.59</v>
      </c>
      <c r="L108" s="39">
        <f t="shared" si="174"/>
        <v>0</v>
      </c>
      <c r="M108" s="39">
        <f t="shared" si="175"/>
        <v>0</v>
      </c>
      <c r="N108" s="39">
        <f t="shared" si="176"/>
        <v>1.59</v>
      </c>
      <c r="O108" s="39">
        <f t="shared" ref="O108:O164" si="268">SUM(P108:R108)</f>
        <v>0.56</v>
      </c>
      <c r="P108" s="39">
        <f t="shared" ref="P108:P139" si="269">ROUND(C108*0.3*520*12/10000,2)</f>
        <v>0</v>
      </c>
      <c r="Q108" s="39">
        <f t="shared" ref="Q108:Q138" si="270">ROUND(D108*0.3*390*12/10000,2)</f>
        <v>0</v>
      </c>
      <c r="R108" s="39">
        <f t="shared" ref="R108:R138" si="271">ROUND(E108*0.3*260*12/10000,2)</f>
        <v>0.56</v>
      </c>
      <c r="S108" s="39">
        <f>SUM(T108:V108)</f>
        <v>1.03</v>
      </c>
      <c r="T108" s="39">
        <f>L108-P108</f>
        <v>0</v>
      </c>
      <c r="U108" s="39">
        <f t="shared" ref="U108:V108" si="272">M108-Q108</f>
        <v>0</v>
      </c>
      <c r="V108" s="39">
        <f t="shared" si="272"/>
        <v>1.03</v>
      </c>
      <c r="W108" s="56">
        <f>S108</f>
        <v>1.03</v>
      </c>
      <c r="X108" s="56">
        <v>1.03</v>
      </c>
      <c r="Y108" s="40">
        <f t="shared" ref="Y108:Y164" si="273">W108-X108</f>
        <v>0</v>
      </c>
      <c r="Z108" s="40"/>
      <c r="AA108" s="39">
        <f t="shared" si="178"/>
        <v>1.03</v>
      </c>
      <c r="AB108" s="8"/>
    </row>
    <row r="109" s="1" customFormat="1" ht="21.95" customHeight="1" spans="1:28">
      <c r="A109" s="23" t="s">
        <v>109</v>
      </c>
      <c r="B109" s="23">
        <v>13</v>
      </c>
      <c r="C109" s="23">
        <v>0</v>
      </c>
      <c r="D109" s="23">
        <v>2</v>
      </c>
      <c r="E109" s="23">
        <v>11</v>
      </c>
      <c r="F109" s="24">
        <f t="shared" si="267"/>
        <v>14</v>
      </c>
      <c r="G109" s="25">
        <v>0</v>
      </c>
      <c r="H109" s="25">
        <v>2</v>
      </c>
      <c r="I109" s="25">
        <v>12</v>
      </c>
      <c r="J109" s="38">
        <v>1</v>
      </c>
      <c r="K109" s="39">
        <f t="shared" si="255"/>
        <v>4.68</v>
      </c>
      <c r="L109" s="39">
        <f t="shared" si="174"/>
        <v>0</v>
      </c>
      <c r="M109" s="39">
        <f t="shared" si="175"/>
        <v>0.94</v>
      </c>
      <c r="N109" s="39">
        <f t="shared" si="176"/>
        <v>3.74</v>
      </c>
      <c r="O109" s="39">
        <f t="shared" si="268"/>
        <v>1.31</v>
      </c>
      <c r="P109" s="39">
        <f t="shared" si="269"/>
        <v>0</v>
      </c>
      <c r="Q109" s="39">
        <f t="shared" si="270"/>
        <v>0.28</v>
      </c>
      <c r="R109" s="39">
        <f t="shared" si="271"/>
        <v>1.03</v>
      </c>
      <c r="S109" s="39">
        <f t="shared" ref="S109:S164" si="274">SUM(T109:V109)</f>
        <v>3.37</v>
      </c>
      <c r="T109" s="39">
        <f t="shared" ref="T109:V109" si="275">L109-P109</f>
        <v>0</v>
      </c>
      <c r="U109" s="39">
        <f t="shared" si="275"/>
        <v>0.66</v>
      </c>
      <c r="V109" s="39">
        <f t="shared" si="275"/>
        <v>2.71</v>
      </c>
      <c r="W109" s="56">
        <f t="shared" ref="W109:W164" si="276">S109</f>
        <v>3.37</v>
      </c>
      <c r="X109" s="56">
        <v>3.06</v>
      </c>
      <c r="Y109" s="68">
        <f t="shared" si="273"/>
        <v>0.31</v>
      </c>
      <c r="Z109" s="68"/>
      <c r="AA109" s="39">
        <f t="shared" si="178"/>
        <v>3.68</v>
      </c>
      <c r="AB109" s="8"/>
    </row>
    <row r="110" s="1" customFormat="1" ht="21.95" customHeight="1" spans="1:28">
      <c r="A110" s="23" t="s">
        <v>110</v>
      </c>
      <c r="B110" s="23">
        <v>49</v>
      </c>
      <c r="C110" s="23">
        <v>0</v>
      </c>
      <c r="D110" s="23">
        <v>0</v>
      </c>
      <c r="E110" s="23">
        <v>49</v>
      </c>
      <c r="F110" s="24">
        <f t="shared" si="267"/>
        <v>50</v>
      </c>
      <c r="G110" s="25">
        <v>0</v>
      </c>
      <c r="H110" s="25">
        <v>0</v>
      </c>
      <c r="I110" s="25">
        <v>50</v>
      </c>
      <c r="J110" s="38">
        <v>0.85</v>
      </c>
      <c r="K110" s="39">
        <f t="shared" si="255"/>
        <v>13.26</v>
      </c>
      <c r="L110" s="39">
        <f t="shared" si="174"/>
        <v>0</v>
      </c>
      <c r="M110" s="39">
        <f t="shared" si="175"/>
        <v>0</v>
      </c>
      <c r="N110" s="39">
        <f t="shared" si="176"/>
        <v>13.26</v>
      </c>
      <c r="O110" s="39">
        <f t="shared" si="268"/>
        <v>4.59</v>
      </c>
      <c r="P110" s="39">
        <f t="shared" si="269"/>
        <v>0</v>
      </c>
      <c r="Q110" s="39">
        <f t="shared" si="270"/>
        <v>0</v>
      </c>
      <c r="R110" s="39">
        <f t="shared" si="271"/>
        <v>4.59</v>
      </c>
      <c r="S110" s="39">
        <f t="shared" si="274"/>
        <v>8.67</v>
      </c>
      <c r="T110" s="39">
        <f t="shared" ref="T110:V110" si="277">L110-P110</f>
        <v>0</v>
      </c>
      <c r="U110" s="39">
        <f t="shared" si="277"/>
        <v>0</v>
      </c>
      <c r="V110" s="39">
        <f t="shared" si="277"/>
        <v>8.67</v>
      </c>
      <c r="W110" s="56">
        <f t="shared" si="276"/>
        <v>8.67</v>
      </c>
      <c r="X110" s="56">
        <v>8.24</v>
      </c>
      <c r="Y110" s="68">
        <f t="shared" si="273"/>
        <v>0.43</v>
      </c>
      <c r="Z110" s="68"/>
      <c r="AA110" s="39">
        <f t="shared" si="178"/>
        <v>9.1</v>
      </c>
      <c r="AB110" s="8"/>
    </row>
    <row r="111" s="1" customFormat="1" ht="21.95" customHeight="1" spans="1:28">
      <c r="A111" s="65" t="s">
        <v>111</v>
      </c>
      <c r="B111" s="65">
        <v>39</v>
      </c>
      <c r="C111" s="65">
        <v>0</v>
      </c>
      <c r="D111" s="65">
        <v>1</v>
      </c>
      <c r="E111" s="65">
        <v>38</v>
      </c>
      <c r="F111" s="24">
        <f t="shared" si="267"/>
        <v>41</v>
      </c>
      <c r="G111" s="25">
        <v>0</v>
      </c>
      <c r="H111" s="25">
        <v>1</v>
      </c>
      <c r="I111" s="25">
        <v>40</v>
      </c>
      <c r="J111" s="38">
        <v>1</v>
      </c>
      <c r="K111" s="39">
        <f t="shared" si="255"/>
        <v>12.95</v>
      </c>
      <c r="L111" s="39">
        <f t="shared" si="174"/>
        <v>0</v>
      </c>
      <c r="M111" s="39">
        <f t="shared" si="175"/>
        <v>0.47</v>
      </c>
      <c r="N111" s="39">
        <f t="shared" si="176"/>
        <v>12.48</v>
      </c>
      <c r="O111" s="39">
        <f t="shared" si="268"/>
        <v>3.7</v>
      </c>
      <c r="P111" s="39">
        <f t="shared" si="269"/>
        <v>0</v>
      </c>
      <c r="Q111" s="39">
        <f t="shared" si="270"/>
        <v>0.14</v>
      </c>
      <c r="R111" s="39">
        <f t="shared" si="271"/>
        <v>3.56</v>
      </c>
      <c r="S111" s="39">
        <f t="shared" si="274"/>
        <v>9.25</v>
      </c>
      <c r="T111" s="39">
        <f t="shared" ref="T111:V111" si="278">L111-P111</f>
        <v>0</v>
      </c>
      <c r="U111" s="39">
        <f t="shared" si="278"/>
        <v>0.33</v>
      </c>
      <c r="V111" s="39">
        <f t="shared" si="278"/>
        <v>8.92</v>
      </c>
      <c r="W111" s="56">
        <f t="shared" si="276"/>
        <v>9.25</v>
      </c>
      <c r="X111" s="56">
        <v>8.84</v>
      </c>
      <c r="Y111" s="25">
        <f t="shared" si="273"/>
        <v>0.41</v>
      </c>
      <c r="Z111" s="25"/>
      <c r="AA111" s="39">
        <f t="shared" si="178"/>
        <v>9.66</v>
      </c>
      <c r="AB111" s="8"/>
    </row>
    <row r="112" s="1" customFormat="1" ht="21.95" customHeight="1" spans="1:28">
      <c r="A112" s="23" t="s">
        <v>112</v>
      </c>
      <c r="B112" s="23">
        <v>52</v>
      </c>
      <c r="C112" s="23">
        <v>0</v>
      </c>
      <c r="D112" s="23">
        <v>0</v>
      </c>
      <c r="E112" s="23">
        <v>52</v>
      </c>
      <c r="F112" s="24">
        <f t="shared" si="267"/>
        <v>55</v>
      </c>
      <c r="G112" s="25">
        <v>0</v>
      </c>
      <c r="H112" s="25">
        <v>0</v>
      </c>
      <c r="I112" s="25">
        <v>55</v>
      </c>
      <c r="J112" s="38">
        <v>0.85</v>
      </c>
      <c r="K112" s="39">
        <f t="shared" si="255"/>
        <v>14.59</v>
      </c>
      <c r="L112" s="39">
        <f t="shared" si="174"/>
        <v>0</v>
      </c>
      <c r="M112" s="39">
        <f t="shared" si="175"/>
        <v>0</v>
      </c>
      <c r="N112" s="39">
        <f t="shared" si="176"/>
        <v>14.59</v>
      </c>
      <c r="O112" s="39">
        <f t="shared" si="268"/>
        <v>4.87</v>
      </c>
      <c r="P112" s="39">
        <f t="shared" si="269"/>
        <v>0</v>
      </c>
      <c r="Q112" s="39">
        <f t="shared" si="270"/>
        <v>0</v>
      </c>
      <c r="R112" s="39">
        <f t="shared" si="271"/>
        <v>4.87</v>
      </c>
      <c r="S112" s="39">
        <f t="shared" si="274"/>
        <v>9.72</v>
      </c>
      <c r="T112" s="39">
        <f t="shared" ref="T112:V112" si="279">L112-P112</f>
        <v>0</v>
      </c>
      <c r="U112" s="39">
        <f t="shared" si="279"/>
        <v>0</v>
      </c>
      <c r="V112" s="39">
        <f t="shared" si="279"/>
        <v>9.72</v>
      </c>
      <c r="W112" s="56">
        <f t="shared" si="276"/>
        <v>9.72</v>
      </c>
      <c r="X112" s="56">
        <v>8.76</v>
      </c>
      <c r="Y112" s="25">
        <f t="shared" si="273"/>
        <v>0.959999999999999</v>
      </c>
      <c r="Z112" s="25"/>
      <c r="AA112" s="39">
        <f t="shared" si="178"/>
        <v>10.68</v>
      </c>
      <c r="AB112" s="8"/>
    </row>
    <row r="113" s="1" customFormat="1" ht="21.95" customHeight="1" spans="1:28">
      <c r="A113" s="23" t="s">
        <v>113</v>
      </c>
      <c r="B113" s="23">
        <v>16</v>
      </c>
      <c r="C113" s="23">
        <v>0</v>
      </c>
      <c r="D113" s="23">
        <v>0</v>
      </c>
      <c r="E113" s="23">
        <v>16</v>
      </c>
      <c r="F113" s="24">
        <f t="shared" si="267"/>
        <v>16</v>
      </c>
      <c r="G113" s="25">
        <v>0</v>
      </c>
      <c r="H113" s="25">
        <v>0</v>
      </c>
      <c r="I113" s="25">
        <v>16</v>
      </c>
      <c r="J113" s="38">
        <v>0.85</v>
      </c>
      <c r="K113" s="39">
        <f t="shared" si="255"/>
        <v>4.24</v>
      </c>
      <c r="L113" s="39">
        <f t="shared" si="174"/>
        <v>0</v>
      </c>
      <c r="M113" s="39">
        <f t="shared" si="175"/>
        <v>0</v>
      </c>
      <c r="N113" s="39">
        <f t="shared" si="176"/>
        <v>4.24</v>
      </c>
      <c r="O113" s="39">
        <f t="shared" si="268"/>
        <v>1.5</v>
      </c>
      <c r="P113" s="39">
        <f t="shared" si="269"/>
        <v>0</v>
      </c>
      <c r="Q113" s="39">
        <f t="shared" si="270"/>
        <v>0</v>
      </c>
      <c r="R113" s="39">
        <f t="shared" si="271"/>
        <v>1.5</v>
      </c>
      <c r="S113" s="39">
        <f t="shared" si="274"/>
        <v>2.74</v>
      </c>
      <c r="T113" s="39">
        <f t="shared" ref="T113:V113" si="280">L113-P113</f>
        <v>0</v>
      </c>
      <c r="U113" s="39">
        <f t="shared" si="280"/>
        <v>0</v>
      </c>
      <c r="V113" s="39">
        <f t="shared" si="280"/>
        <v>2.74</v>
      </c>
      <c r="W113" s="56">
        <f t="shared" si="276"/>
        <v>2.74</v>
      </c>
      <c r="X113" s="56">
        <v>3.26</v>
      </c>
      <c r="Y113" s="68">
        <f t="shared" si="273"/>
        <v>-0.52</v>
      </c>
      <c r="Z113" s="68"/>
      <c r="AA113" s="39">
        <f t="shared" si="178"/>
        <v>2.22</v>
      </c>
      <c r="AB113" s="8"/>
    </row>
    <row r="114" s="1" customFormat="1" ht="21.95" customHeight="1" spans="1:28">
      <c r="A114" s="23" t="s">
        <v>114</v>
      </c>
      <c r="B114" s="23">
        <v>4</v>
      </c>
      <c r="C114" s="23">
        <v>0</v>
      </c>
      <c r="D114" s="23">
        <v>0</v>
      </c>
      <c r="E114" s="23">
        <v>4</v>
      </c>
      <c r="F114" s="24">
        <f t="shared" si="267"/>
        <v>4</v>
      </c>
      <c r="G114" s="25">
        <v>0</v>
      </c>
      <c r="H114" s="25">
        <v>0</v>
      </c>
      <c r="I114" s="25">
        <v>4</v>
      </c>
      <c r="J114" s="38">
        <v>0.85</v>
      </c>
      <c r="K114" s="39">
        <f t="shared" si="255"/>
        <v>1.06</v>
      </c>
      <c r="L114" s="39">
        <f t="shared" si="174"/>
        <v>0</v>
      </c>
      <c r="M114" s="39">
        <f t="shared" si="175"/>
        <v>0</v>
      </c>
      <c r="N114" s="39">
        <f t="shared" si="176"/>
        <v>1.06</v>
      </c>
      <c r="O114" s="39">
        <f t="shared" si="268"/>
        <v>0.37</v>
      </c>
      <c r="P114" s="39">
        <f t="shared" si="269"/>
        <v>0</v>
      </c>
      <c r="Q114" s="39">
        <f t="shared" si="270"/>
        <v>0</v>
      </c>
      <c r="R114" s="39">
        <f t="shared" si="271"/>
        <v>0.37</v>
      </c>
      <c r="S114" s="39">
        <f t="shared" si="274"/>
        <v>0.69</v>
      </c>
      <c r="T114" s="39">
        <f t="shared" ref="T114:V114" si="281">L114-P114</f>
        <v>0</v>
      </c>
      <c r="U114" s="39">
        <f t="shared" si="281"/>
        <v>0</v>
      </c>
      <c r="V114" s="39">
        <f t="shared" si="281"/>
        <v>0.69</v>
      </c>
      <c r="W114" s="56">
        <f t="shared" si="276"/>
        <v>0.69</v>
      </c>
      <c r="X114" s="56">
        <v>0.69</v>
      </c>
      <c r="Y114" s="40">
        <f t="shared" si="273"/>
        <v>0</v>
      </c>
      <c r="Z114" s="40"/>
      <c r="AA114" s="39">
        <f t="shared" si="178"/>
        <v>0.69</v>
      </c>
      <c r="AB114" s="8"/>
    </row>
    <row r="115" s="1" customFormat="1" ht="21.95" customHeight="1" spans="1:28">
      <c r="A115" s="23" t="s">
        <v>115</v>
      </c>
      <c r="B115" s="23">
        <v>18</v>
      </c>
      <c r="C115" s="23">
        <v>0</v>
      </c>
      <c r="D115" s="23">
        <v>0</v>
      </c>
      <c r="E115" s="23">
        <v>18</v>
      </c>
      <c r="F115" s="24">
        <f t="shared" si="267"/>
        <v>18</v>
      </c>
      <c r="G115" s="25">
        <v>0</v>
      </c>
      <c r="H115" s="25">
        <v>0</v>
      </c>
      <c r="I115" s="25">
        <v>18</v>
      </c>
      <c r="J115" s="38">
        <v>0.85</v>
      </c>
      <c r="K115" s="39">
        <f t="shared" si="255"/>
        <v>4.77</v>
      </c>
      <c r="L115" s="39">
        <f t="shared" si="174"/>
        <v>0</v>
      </c>
      <c r="M115" s="39">
        <f t="shared" si="175"/>
        <v>0</v>
      </c>
      <c r="N115" s="39">
        <f t="shared" si="176"/>
        <v>4.77</v>
      </c>
      <c r="O115" s="39">
        <f t="shared" si="268"/>
        <v>1.68</v>
      </c>
      <c r="P115" s="39">
        <f t="shared" si="269"/>
        <v>0</v>
      </c>
      <c r="Q115" s="39">
        <f t="shared" si="270"/>
        <v>0</v>
      </c>
      <c r="R115" s="39">
        <f t="shared" si="271"/>
        <v>1.68</v>
      </c>
      <c r="S115" s="39">
        <f t="shared" si="274"/>
        <v>3.09</v>
      </c>
      <c r="T115" s="39">
        <f t="shared" ref="T115:V115" si="282">L115-P115</f>
        <v>0</v>
      </c>
      <c r="U115" s="39">
        <f t="shared" si="282"/>
        <v>0</v>
      </c>
      <c r="V115" s="39">
        <f t="shared" si="282"/>
        <v>3.09</v>
      </c>
      <c r="W115" s="56">
        <f t="shared" si="276"/>
        <v>3.09</v>
      </c>
      <c r="X115" s="56">
        <v>3.09</v>
      </c>
      <c r="Y115" s="40">
        <f t="shared" si="273"/>
        <v>0</v>
      </c>
      <c r="Z115" s="40"/>
      <c r="AA115" s="39">
        <f t="shared" si="178"/>
        <v>3.09</v>
      </c>
      <c r="AB115" s="8"/>
    </row>
    <row r="116" s="1" customFormat="1" ht="21.95" customHeight="1" spans="1:28">
      <c r="A116" s="23" t="s">
        <v>116</v>
      </c>
      <c r="B116" s="23">
        <v>33</v>
      </c>
      <c r="C116" s="23">
        <v>0</v>
      </c>
      <c r="D116" s="23">
        <v>4</v>
      </c>
      <c r="E116" s="23">
        <v>29</v>
      </c>
      <c r="F116" s="24">
        <f t="shared" si="267"/>
        <v>33</v>
      </c>
      <c r="G116" s="25">
        <v>0</v>
      </c>
      <c r="H116" s="25">
        <v>4</v>
      </c>
      <c r="I116" s="25">
        <v>29</v>
      </c>
      <c r="J116" s="38">
        <v>1</v>
      </c>
      <c r="K116" s="39">
        <f t="shared" si="255"/>
        <v>10.92</v>
      </c>
      <c r="L116" s="39">
        <f t="shared" si="174"/>
        <v>0</v>
      </c>
      <c r="M116" s="39">
        <f t="shared" si="175"/>
        <v>1.87</v>
      </c>
      <c r="N116" s="39">
        <f t="shared" si="176"/>
        <v>9.05</v>
      </c>
      <c r="O116" s="39">
        <f t="shared" si="268"/>
        <v>3.27</v>
      </c>
      <c r="P116" s="39">
        <f t="shared" si="269"/>
        <v>0</v>
      </c>
      <c r="Q116" s="39">
        <f t="shared" si="270"/>
        <v>0.56</v>
      </c>
      <c r="R116" s="39">
        <f t="shared" si="271"/>
        <v>2.71</v>
      </c>
      <c r="S116" s="39">
        <f t="shared" si="274"/>
        <v>7.65</v>
      </c>
      <c r="T116" s="39">
        <f t="shared" ref="T116:V116" si="283">L116-P116</f>
        <v>0</v>
      </c>
      <c r="U116" s="39">
        <f t="shared" si="283"/>
        <v>1.31</v>
      </c>
      <c r="V116" s="39">
        <f t="shared" si="283"/>
        <v>6.34</v>
      </c>
      <c r="W116" s="56">
        <f t="shared" si="276"/>
        <v>7.65</v>
      </c>
      <c r="X116" s="56">
        <v>7.65</v>
      </c>
      <c r="Y116" s="25">
        <f t="shared" si="273"/>
        <v>0</v>
      </c>
      <c r="Z116" s="25"/>
      <c r="AA116" s="39">
        <f t="shared" si="178"/>
        <v>7.65</v>
      </c>
      <c r="AB116" s="8"/>
    </row>
    <row r="117" s="1" customFormat="1" ht="21.95" customHeight="1" spans="1:28">
      <c r="A117" s="23" t="s">
        <v>117</v>
      </c>
      <c r="B117" s="23">
        <v>34</v>
      </c>
      <c r="C117" s="23">
        <v>3</v>
      </c>
      <c r="D117" s="23">
        <v>23</v>
      </c>
      <c r="E117" s="23">
        <v>8</v>
      </c>
      <c r="F117" s="24">
        <f t="shared" si="267"/>
        <v>34</v>
      </c>
      <c r="G117" s="25">
        <v>3</v>
      </c>
      <c r="H117" s="25">
        <v>23</v>
      </c>
      <c r="I117" s="25">
        <v>8</v>
      </c>
      <c r="J117" s="38">
        <v>1</v>
      </c>
      <c r="K117" s="39">
        <f t="shared" si="255"/>
        <v>15.13</v>
      </c>
      <c r="L117" s="39">
        <f t="shared" si="174"/>
        <v>1.87</v>
      </c>
      <c r="M117" s="39">
        <f t="shared" si="175"/>
        <v>10.76</v>
      </c>
      <c r="N117" s="39">
        <f t="shared" si="176"/>
        <v>2.5</v>
      </c>
      <c r="O117" s="39">
        <f t="shared" si="268"/>
        <v>4.54</v>
      </c>
      <c r="P117" s="39">
        <f t="shared" si="269"/>
        <v>0.56</v>
      </c>
      <c r="Q117" s="39">
        <f t="shared" si="270"/>
        <v>3.23</v>
      </c>
      <c r="R117" s="39">
        <f t="shared" si="271"/>
        <v>0.75</v>
      </c>
      <c r="S117" s="39">
        <f t="shared" si="274"/>
        <v>10.59</v>
      </c>
      <c r="T117" s="39">
        <f t="shared" ref="T117:V117" si="284">L117-P117</f>
        <v>1.31</v>
      </c>
      <c r="U117" s="39">
        <f t="shared" si="284"/>
        <v>7.53</v>
      </c>
      <c r="V117" s="39">
        <f t="shared" si="284"/>
        <v>1.75</v>
      </c>
      <c r="W117" s="56">
        <f t="shared" si="276"/>
        <v>10.59</v>
      </c>
      <c r="X117" s="56">
        <v>10.59</v>
      </c>
      <c r="Y117" s="40">
        <f t="shared" si="273"/>
        <v>0</v>
      </c>
      <c r="Z117" s="40"/>
      <c r="AA117" s="39">
        <f t="shared" si="178"/>
        <v>10.59</v>
      </c>
      <c r="AB117" s="8"/>
    </row>
    <row r="118" s="1" customFormat="1" ht="21.95" customHeight="1" spans="1:28">
      <c r="A118" s="23" t="s">
        <v>118</v>
      </c>
      <c r="B118" s="23">
        <v>51</v>
      </c>
      <c r="C118" s="23">
        <v>0</v>
      </c>
      <c r="D118" s="23">
        <v>0</v>
      </c>
      <c r="E118" s="23">
        <v>51</v>
      </c>
      <c r="F118" s="24">
        <f t="shared" si="267"/>
        <v>51</v>
      </c>
      <c r="G118" s="25">
        <v>0</v>
      </c>
      <c r="H118" s="25">
        <v>0</v>
      </c>
      <c r="I118" s="25">
        <v>51</v>
      </c>
      <c r="J118" s="38">
        <v>1</v>
      </c>
      <c r="K118" s="39">
        <f t="shared" si="255"/>
        <v>15.91</v>
      </c>
      <c r="L118" s="39">
        <f t="shared" si="174"/>
        <v>0</v>
      </c>
      <c r="M118" s="39">
        <f t="shared" si="175"/>
        <v>0</v>
      </c>
      <c r="N118" s="39">
        <f t="shared" si="176"/>
        <v>15.91</v>
      </c>
      <c r="O118" s="39">
        <f t="shared" si="268"/>
        <v>4.77</v>
      </c>
      <c r="P118" s="39">
        <f t="shared" si="269"/>
        <v>0</v>
      </c>
      <c r="Q118" s="39">
        <f t="shared" si="270"/>
        <v>0</v>
      </c>
      <c r="R118" s="39">
        <f t="shared" si="271"/>
        <v>4.77</v>
      </c>
      <c r="S118" s="39">
        <f t="shared" si="274"/>
        <v>11.14</v>
      </c>
      <c r="T118" s="39">
        <f t="shared" ref="T118:V118" si="285">L118-P118</f>
        <v>0</v>
      </c>
      <c r="U118" s="39">
        <f t="shared" si="285"/>
        <v>0</v>
      </c>
      <c r="V118" s="39">
        <f t="shared" si="285"/>
        <v>11.14</v>
      </c>
      <c r="W118" s="56">
        <f t="shared" si="276"/>
        <v>11.14</v>
      </c>
      <c r="X118" s="56">
        <v>11.14</v>
      </c>
      <c r="Y118" s="40">
        <f t="shared" si="273"/>
        <v>0</v>
      </c>
      <c r="Z118" s="40"/>
      <c r="AA118" s="39">
        <f t="shared" si="178"/>
        <v>11.14</v>
      </c>
      <c r="AB118" s="8"/>
    </row>
    <row r="119" s="1" customFormat="1" ht="21.95" customHeight="1" spans="1:28">
      <c r="A119" s="23" t="s">
        <v>119</v>
      </c>
      <c r="B119" s="23">
        <v>79</v>
      </c>
      <c r="C119" s="23">
        <v>0</v>
      </c>
      <c r="D119" s="23">
        <v>4</v>
      </c>
      <c r="E119" s="23">
        <v>75</v>
      </c>
      <c r="F119" s="24">
        <f t="shared" si="267"/>
        <v>79</v>
      </c>
      <c r="G119" s="25">
        <v>0</v>
      </c>
      <c r="H119" s="25">
        <v>4</v>
      </c>
      <c r="I119" s="25">
        <v>75</v>
      </c>
      <c r="J119" s="38">
        <v>1</v>
      </c>
      <c r="K119" s="39">
        <f t="shared" si="255"/>
        <v>25.27</v>
      </c>
      <c r="L119" s="39">
        <f t="shared" si="174"/>
        <v>0</v>
      </c>
      <c r="M119" s="39">
        <f t="shared" si="175"/>
        <v>1.87</v>
      </c>
      <c r="N119" s="39">
        <f t="shared" si="176"/>
        <v>23.4</v>
      </c>
      <c r="O119" s="39">
        <f t="shared" si="268"/>
        <v>7.58</v>
      </c>
      <c r="P119" s="39">
        <f t="shared" si="269"/>
        <v>0</v>
      </c>
      <c r="Q119" s="39">
        <f t="shared" si="270"/>
        <v>0.56</v>
      </c>
      <c r="R119" s="39">
        <f t="shared" si="271"/>
        <v>7.02</v>
      </c>
      <c r="S119" s="39">
        <f t="shared" si="274"/>
        <v>17.69</v>
      </c>
      <c r="T119" s="39">
        <f t="shared" ref="T119:V119" si="286">L119-P119</f>
        <v>0</v>
      </c>
      <c r="U119" s="39">
        <f t="shared" si="286"/>
        <v>1.31</v>
      </c>
      <c r="V119" s="39">
        <f t="shared" si="286"/>
        <v>16.38</v>
      </c>
      <c r="W119" s="56">
        <f t="shared" si="276"/>
        <v>17.69</v>
      </c>
      <c r="X119" s="56">
        <v>17.69</v>
      </c>
      <c r="Y119" s="39">
        <f t="shared" si="273"/>
        <v>0</v>
      </c>
      <c r="Z119" s="39"/>
      <c r="AA119" s="39">
        <f t="shared" si="178"/>
        <v>17.69</v>
      </c>
      <c r="AB119" s="8"/>
    </row>
    <row r="120" s="1" customFormat="1" ht="21.95" customHeight="1" spans="1:28">
      <c r="A120" s="23" t="s">
        <v>120</v>
      </c>
      <c r="B120" s="23">
        <v>7</v>
      </c>
      <c r="C120" s="23">
        <v>0</v>
      </c>
      <c r="D120" s="23">
        <v>0</v>
      </c>
      <c r="E120" s="23">
        <v>7</v>
      </c>
      <c r="F120" s="24">
        <f t="shared" si="267"/>
        <v>7</v>
      </c>
      <c r="G120" s="25">
        <v>0</v>
      </c>
      <c r="H120" s="25">
        <v>0</v>
      </c>
      <c r="I120" s="25">
        <v>7</v>
      </c>
      <c r="J120" s="38">
        <v>0.85</v>
      </c>
      <c r="K120" s="39">
        <f t="shared" si="255"/>
        <v>1.86</v>
      </c>
      <c r="L120" s="39">
        <f t="shared" si="174"/>
        <v>0</v>
      </c>
      <c r="M120" s="39">
        <f t="shared" si="175"/>
        <v>0</v>
      </c>
      <c r="N120" s="39">
        <f t="shared" si="176"/>
        <v>1.86</v>
      </c>
      <c r="O120" s="39">
        <f t="shared" si="268"/>
        <v>0.66</v>
      </c>
      <c r="P120" s="39">
        <f t="shared" si="269"/>
        <v>0</v>
      </c>
      <c r="Q120" s="39">
        <f t="shared" si="270"/>
        <v>0</v>
      </c>
      <c r="R120" s="39">
        <f t="shared" si="271"/>
        <v>0.66</v>
      </c>
      <c r="S120" s="39">
        <f t="shared" si="274"/>
        <v>1.2</v>
      </c>
      <c r="T120" s="39">
        <f t="shared" ref="T120:V120" si="287">L120-P120</f>
        <v>0</v>
      </c>
      <c r="U120" s="39">
        <f t="shared" si="287"/>
        <v>0</v>
      </c>
      <c r="V120" s="39">
        <f t="shared" si="287"/>
        <v>1.2</v>
      </c>
      <c r="W120" s="56">
        <f t="shared" si="276"/>
        <v>1.2</v>
      </c>
      <c r="X120" s="56">
        <v>1.2</v>
      </c>
      <c r="Y120" s="25">
        <f t="shared" si="273"/>
        <v>0</v>
      </c>
      <c r="Z120" s="25"/>
      <c r="AA120" s="39">
        <f t="shared" si="178"/>
        <v>1.2</v>
      </c>
      <c r="AB120" s="8"/>
    </row>
    <row r="121" s="1" customFormat="1" ht="21.95" customHeight="1" spans="1:28">
      <c r="A121" s="23" t="s">
        <v>121</v>
      </c>
      <c r="B121" s="23">
        <v>4</v>
      </c>
      <c r="C121" s="23">
        <v>0</v>
      </c>
      <c r="D121" s="23">
        <v>0</v>
      </c>
      <c r="E121" s="23">
        <v>4</v>
      </c>
      <c r="F121" s="24">
        <f t="shared" si="267"/>
        <v>4</v>
      </c>
      <c r="G121" s="25">
        <v>0</v>
      </c>
      <c r="H121" s="25">
        <v>0</v>
      </c>
      <c r="I121" s="25">
        <v>4</v>
      </c>
      <c r="J121" s="38">
        <v>1</v>
      </c>
      <c r="K121" s="39">
        <f t="shared" si="255"/>
        <v>1.25</v>
      </c>
      <c r="L121" s="39">
        <f t="shared" si="174"/>
        <v>0</v>
      </c>
      <c r="M121" s="39">
        <f t="shared" si="175"/>
        <v>0</v>
      </c>
      <c r="N121" s="39">
        <f t="shared" si="176"/>
        <v>1.25</v>
      </c>
      <c r="O121" s="39">
        <f t="shared" si="268"/>
        <v>0.37</v>
      </c>
      <c r="P121" s="39">
        <f t="shared" si="269"/>
        <v>0</v>
      </c>
      <c r="Q121" s="39">
        <f t="shared" si="270"/>
        <v>0</v>
      </c>
      <c r="R121" s="39">
        <f t="shared" si="271"/>
        <v>0.37</v>
      </c>
      <c r="S121" s="39">
        <f t="shared" si="274"/>
        <v>0.88</v>
      </c>
      <c r="T121" s="39">
        <f t="shared" ref="T121:V121" si="288">L121-P121</f>
        <v>0</v>
      </c>
      <c r="U121" s="39">
        <f t="shared" si="288"/>
        <v>0</v>
      </c>
      <c r="V121" s="39">
        <f t="shared" si="288"/>
        <v>0.88</v>
      </c>
      <c r="W121" s="56">
        <f t="shared" si="276"/>
        <v>0.88</v>
      </c>
      <c r="X121" s="56">
        <v>1.09</v>
      </c>
      <c r="Y121" s="68">
        <f t="shared" si="273"/>
        <v>-0.21</v>
      </c>
      <c r="Z121" s="68"/>
      <c r="AA121" s="39">
        <f t="shared" si="178"/>
        <v>0.67</v>
      </c>
      <c r="AB121" s="8"/>
    </row>
    <row r="122" s="1" customFormat="1" ht="21.95" customHeight="1" spans="1:28">
      <c r="A122" s="23" t="s">
        <v>122</v>
      </c>
      <c r="B122" s="23">
        <v>41</v>
      </c>
      <c r="C122" s="23">
        <v>3</v>
      </c>
      <c r="D122" s="23">
        <v>1</v>
      </c>
      <c r="E122" s="23">
        <v>37</v>
      </c>
      <c r="F122" s="24">
        <f t="shared" si="267"/>
        <v>40</v>
      </c>
      <c r="G122" s="25">
        <v>2</v>
      </c>
      <c r="H122" s="25">
        <v>1</v>
      </c>
      <c r="I122" s="25">
        <v>37</v>
      </c>
      <c r="J122" s="38">
        <v>1</v>
      </c>
      <c r="K122" s="39">
        <f t="shared" si="255"/>
        <v>13.26</v>
      </c>
      <c r="L122" s="39">
        <f t="shared" si="174"/>
        <v>1.25</v>
      </c>
      <c r="M122" s="39">
        <f t="shared" si="175"/>
        <v>0.47</v>
      </c>
      <c r="N122" s="39">
        <f t="shared" si="176"/>
        <v>11.54</v>
      </c>
      <c r="O122" s="39">
        <f t="shared" si="268"/>
        <v>4.16</v>
      </c>
      <c r="P122" s="39">
        <f t="shared" si="269"/>
        <v>0.56</v>
      </c>
      <c r="Q122" s="39">
        <f t="shared" si="270"/>
        <v>0.14</v>
      </c>
      <c r="R122" s="39">
        <f t="shared" si="271"/>
        <v>3.46</v>
      </c>
      <c r="S122" s="39">
        <f t="shared" si="274"/>
        <v>9.1</v>
      </c>
      <c r="T122" s="39">
        <f t="shared" ref="T122:V122" si="289">L122-P122</f>
        <v>0.69</v>
      </c>
      <c r="U122" s="39">
        <f t="shared" si="289"/>
        <v>0.33</v>
      </c>
      <c r="V122" s="39">
        <f t="shared" si="289"/>
        <v>8.08</v>
      </c>
      <c r="W122" s="56">
        <f t="shared" si="276"/>
        <v>9.1</v>
      </c>
      <c r="X122" s="56">
        <v>9.94</v>
      </c>
      <c r="Y122" s="25">
        <f t="shared" si="273"/>
        <v>-0.840000000000002</v>
      </c>
      <c r="Z122" s="25"/>
      <c r="AA122" s="39">
        <f t="shared" si="178"/>
        <v>8.26</v>
      </c>
      <c r="AB122" s="8"/>
    </row>
    <row r="123" s="1" customFormat="1" ht="21.95" customHeight="1" spans="1:28">
      <c r="A123" s="23" t="s">
        <v>123</v>
      </c>
      <c r="B123" s="23">
        <v>57</v>
      </c>
      <c r="C123" s="23">
        <v>0</v>
      </c>
      <c r="D123" s="23">
        <v>24</v>
      </c>
      <c r="E123" s="23">
        <v>33</v>
      </c>
      <c r="F123" s="24">
        <f t="shared" si="267"/>
        <v>57</v>
      </c>
      <c r="G123" s="25">
        <v>0</v>
      </c>
      <c r="H123" s="25">
        <v>24</v>
      </c>
      <c r="I123" s="25">
        <v>33</v>
      </c>
      <c r="J123" s="38">
        <v>1</v>
      </c>
      <c r="K123" s="39">
        <f t="shared" si="255"/>
        <v>21.53</v>
      </c>
      <c r="L123" s="39">
        <f t="shared" si="174"/>
        <v>0</v>
      </c>
      <c r="M123" s="39">
        <f t="shared" si="175"/>
        <v>11.23</v>
      </c>
      <c r="N123" s="39">
        <f t="shared" si="176"/>
        <v>10.3</v>
      </c>
      <c r="O123" s="39">
        <f t="shared" si="268"/>
        <v>6.46</v>
      </c>
      <c r="P123" s="39">
        <f t="shared" si="269"/>
        <v>0</v>
      </c>
      <c r="Q123" s="39">
        <f t="shared" si="270"/>
        <v>3.37</v>
      </c>
      <c r="R123" s="39">
        <f t="shared" si="271"/>
        <v>3.09</v>
      </c>
      <c r="S123" s="39">
        <f t="shared" si="274"/>
        <v>15.07</v>
      </c>
      <c r="T123" s="39">
        <f t="shared" ref="T123:V123" si="290">L123-P123</f>
        <v>0</v>
      </c>
      <c r="U123" s="39">
        <f t="shared" si="290"/>
        <v>7.86</v>
      </c>
      <c r="V123" s="39">
        <f t="shared" si="290"/>
        <v>7.21</v>
      </c>
      <c r="W123" s="56">
        <f t="shared" si="276"/>
        <v>15.07</v>
      </c>
      <c r="X123" s="56">
        <v>15.07</v>
      </c>
      <c r="Y123" s="25">
        <f t="shared" si="273"/>
        <v>0</v>
      </c>
      <c r="Z123" s="25"/>
      <c r="AA123" s="39">
        <f t="shared" si="178"/>
        <v>15.07</v>
      </c>
      <c r="AB123" s="8"/>
    </row>
    <row r="124" s="1" customFormat="1" ht="21.95" customHeight="1" spans="1:28">
      <c r="A124" s="23" t="s">
        <v>124</v>
      </c>
      <c r="B124" s="23">
        <v>22</v>
      </c>
      <c r="C124" s="23">
        <v>1</v>
      </c>
      <c r="D124" s="23">
        <v>10</v>
      </c>
      <c r="E124" s="23">
        <v>11</v>
      </c>
      <c r="F124" s="24">
        <f t="shared" si="267"/>
        <v>21</v>
      </c>
      <c r="G124" s="25">
        <v>1</v>
      </c>
      <c r="H124" s="25">
        <v>10</v>
      </c>
      <c r="I124" s="25">
        <v>10</v>
      </c>
      <c r="J124" s="38">
        <v>1</v>
      </c>
      <c r="K124" s="39">
        <f t="shared" si="255"/>
        <v>8.42</v>
      </c>
      <c r="L124" s="39">
        <f t="shared" si="174"/>
        <v>0.62</v>
      </c>
      <c r="M124" s="39">
        <f t="shared" si="175"/>
        <v>4.68</v>
      </c>
      <c r="N124" s="39">
        <f t="shared" si="176"/>
        <v>3.12</v>
      </c>
      <c r="O124" s="39">
        <f t="shared" si="268"/>
        <v>2.62</v>
      </c>
      <c r="P124" s="39">
        <f t="shared" si="269"/>
        <v>0.19</v>
      </c>
      <c r="Q124" s="39">
        <f t="shared" si="270"/>
        <v>1.4</v>
      </c>
      <c r="R124" s="39">
        <f t="shared" si="271"/>
        <v>1.03</v>
      </c>
      <c r="S124" s="39">
        <f t="shared" si="274"/>
        <v>5.8</v>
      </c>
      <c r="T124" s="39">
        <f t="shared" ref="T124:V124" si="291">L124-P124</f>
        <v>0.43</v>
      </c>
      <c r="U124" s="39">
        <f t="shared" si="291"/>
        <v>3.28</v>
      </c>
      <c r="V124" s="39">
        <f t="shared" si="291"/>
        <v>2.09</v>
      </c>
      <c r="W124" s="56">
        <f t="shared" si="276"/>
        <v>5.8</v>
      </c>
      <c r="X124" s="56">
        <v>6.11</v>
      </c>
      <c r="Y124" s="25">
        <f t="shared" si="273"/>
        <v>-0.31</v>
      </c>
      <c r="Z124" s="25"/>
      <c r="AA124" s="39">
        <f t="shared" si="178"/>
        <v>5.49</v>
      </c>
      <c r="AB124" s="8"/>
    </row>
    <row r="125" s="1" customFormat="1" ht="21.95" customHeight="1" spans="1:28">
      <c r="A125" s="23" t="s">
        <v>125</v>
      </c>
      <c r="B125" s="23">
        <v>0</v>
      </c>
      <c r="C125" s="23">
        <v>0</v>
      </c>
      <c r="D125" s="23">
        <v>0</v>
      </c>
      <c r="E125" s="23">
        <v>0</v>
      </c>
      <c r="F125" s="24">
        <f t="shared" si="267"/>
        <v>0</v>
      </c>
      <c r="G125" s="25">
        <v>0</v>
      </c>
      <c r="H125" s="25">
        <v>0</v>
      </c>
      <c r="I125" s="25">
        <v>0</v>
      </c>
      <c r="J125" s="38">
        <v>1</v>
      </c>
      <c r="K125" s="39">
        <f t="shared" si="255"/>
        <v>0</v>
      </c>
      <c r="L125" s="39">
        <f t="shared" si="174"/>
        <v>0</v>
      </c>
      <c r="M125" s="39">
        <f t="shared" si="175"/>
        <v>0</v>
      </c>
      <c r="N125" s="39">
        <f t="shared" si="176"/>
        <v>0</v>
      </c>
      <c r="O125" s="39">
        <f t="shared" si="268"/>
        <v>0</v>
      </c>
      <c r="P125" s="39">
        <f t="shared" si="269"/>
        <v>0</v>
      </c>
      <c r="Q125" s="39">
        <f t="shared" si="270"/>
        <v>0</v>
      </c>
      <c r="R125" s="39">
        <f t="shared" si="271"/>
        <v>0</v>
      </c>
      <c r="S125" s="39">
        <f t="shared" si="274"/>
        <v>0</v>
      </c>
      <c r="T125" s="39">
        <f t="shared" ref="T125:V125" si="292">L125-P125</f>
        <v>0</v>
      </c>
      <c r="U125" s="39">
        <f t="shared" si="292"/>
        <v>0</v>
      </c>
      <c r="V125" s="39">
        <f t="shared" si="292"/>
        <v>0</v>
      </c>
      <c r="W125" s="56">
        <f t="shared" si="276"/>
        <v>0</v>
      </c>
      <c r="X125" s="56">
        <v>0</v>
      </c>
      <c r="Y125" s="39">
        <f t="shared" si="273"/>
        <v>0</v>
      </c>
      <c r="Z125" s="39"/>
      <c r="AA125" s="39">
        <f t="shared" si="178"/>
        <v>0</v>
      </c>
      <c r="AB125" s="8"/>
    </row>
    <row r="126" s="1" customFormat="1" ht="21.95" customHeight="1" spans="1:28">
      <c r="A126" s="23" t="s">
        <v>126</v>
      </c>
      <c r="B126" s="23">
        <v>1</v>
      </c>
      <c r="C126" s="23">
        <v>0</v>
      </c>
      <c r="D126" s="23">
        <v>0</v>
      </c>
      <c r="E126" s="23">
        <v>1</v>
      </c>
      <c r="F126" s="24">
        <f t="shared" si="267"/>
        <v>1</v>
      </c>
      <c r="G126" s="25">
        <v>0</v>
      </c>
      <c r="H126" s="25">
        <v>0</v>
      </c>
      <c r="I126" s="25">
        <v>1</v>
      </c>
      <c r="J126" s="38">
        <v>1</v>
      </c>
      <c r="K126" s="39">
        <f t="shared" si="255"/>
        <v>0.31</v>
      </c>
      <c r="L126" s="39">
        <f t="shared" si="174"/>
        <v>0</v>
      </c>
      <c r="M126" s="39">
        <f t="shared" si="175"/>
        <v>0</v>
      </c>
      <c r="N126" s="39">
        <f t="shared" si="176"/>
        <v>0.31</v>
      </c>
      <c r="O126" s="39">
        <f t="shared" si="268"/>
        <v>0.09</v>
      </c>
      <c r="P126" s="39">
        <f t="shared" si="269"/>
        <v>0</v>
      </c>
      <c r="Q126" s="39">
        <f t="shared" si="270"/>
        <v>0</v>
      </c>
      <c r="R126" s="39">
        <f t="shared" si="271"/>
        <v>0.09</v>
      </c>
      <c r="S126" s="39">
        <f t="shared" si="274"/>
        <v>0.22</v>
      </c>
      <c r="T126" s="39">
        <f t="shared" ref="T126:V126" si="293">L126-P126</f>
        <v>0</v>
      </c>
      <c r="U126" s="39">
        <f t="shared" si="293"/>
        <v>0</v>
      </c>
      <c r="V126" s="39">
        <f t="shared" si="293"/>
        <v>0.22</v>
      </c>
      <c r="W126" s="56">
        <f t="shared" si="276"/>
        <v>0.22</v>
      </c>
      <c r="X126" s="56">
        <v>0.22</v>
      </c>
      <c r="Y126" s="40">
        <f t="shared" si="273"/>
        <v>0</v>
      </c>
      <c r="Z126" s="40"/>
      <c r="AA126" s="39">
        <f t="shared" si="178"/>
        <v>0.22</v>
      </c>
      <c r="AB126" s="8"/>
    </row>
    <row r="127" s="1" customFormat="1" ht="21.95" customHeight="1" spans="1:28">
      <c r="A127" s="23" t="s">
        <v>127</v>
      </c>
      <c r="B127" s="23">
        <v>0</v>
      </c>
      <c r="C127" s="23">
        <v>0</v>
      </c>
      <c r="D127" s="23">
        <v>0</v>
      </c>
      <c r="E127" s="23">
        <v>0</v>
      </c>
      <c r="F127" s="24">
        <f t="shared" si="267"/>
        <v>0</v>
      </c>
      <c r="G127" s="25">
        <v>0</v>
      </c>
      <c r="H127" s="25">
        <v>0</v>
      </c>
      <c r="I127" s="25">
        <v>0</v>
      </c>
      <c r="J127" s="38">
        <v>0.65</v>
      </c>
      <c r="K127" s="39">
        <f t="shared" si="255"/>
        <v>0</v>
      </c>
      <c r="L127" s="39">
        <f t="shared" si="174"/>
        <v>0</v>
      </c>
      <c r="M127" s="39">
        <f t="shared" si="175"/>
        <v>0</v>
      </c>
      <c r="N127" s="39">
        <f t="shared" si="176"/>
        <v>0</v>
      </c>
      <c r="O127" s="39">
        <f t="shared" si="268"/>
        <v>0</v>
      </c>
      <c r="P127" s="39">
        <f t="shared" si="269"/>
        <v>0</v>
      </c>
      <c r="Q127" s="39">
        <f t="shared" si="270"/>
        <v>0</v>
      </c>
      <c r="R127" s="39">
        <f t="shared" si="271"/>
        <v>0</v>
      </c>
      <c r="S127" s="39">
        <f t="shared" si="274"/>
        <v>0</v>
      </c>
      <c r="T127" s="39">
        <f t="shared" ref="T127:V127" si="294">L127-P127</f>
        <v>0</v>
      </c>
      <c r="U127" s="39">
        <f t="shared" si="294"/>
        <v>0</v>
      </c>
      <c r="V127" s="39">
        <f t="shared" si="294"/>
        <v>0</v>
      </c>
      <c r="W127" s="56">
        <f t="shared" si="276"/>
        <v>0</v>
      </c>
      <c r="X127" s="56">
        <v>0</v>
      </c>
      <c r="Y127" s="40">
        <f t="shared" si="273"/>
        <v>0</v>
      </c>
      <c r="Z127" s="40"/>
      <c r="AA127" s="39">
        <f t="shared" si="178"/>
        <v>0</v>
      </c>
      <c r="AB127" s="8"/>
    </row>
    <row r="128" s="1" customFormat="1" ht="21.95" customHeight="1" spans="1:28">
      <c r="A128" s="23" t="s">
        <v>128</v>
      </c>
      <c r="B128" s="23">
        <v>0</v>
      </c>
      <c r="C128" s="23">
        <v>0</v>
      </c>
      <c r="D128" s="23">
        <v>0</v>
      </c>
      <c r="E128" s="23">
        <v>0</v>
      </c>
      <c r="F128" s="24">
        <f t="shared" si="267"/>
        <v>0</v>
      </c>
      <c r="G128" s="25">
        <v>0</v>
      </c>
      <c r="H128" s="25">
        <v>0</v>
      </c>
      <c r="I128" s="25">
        <v>0</v>
      </c>
      <c r="J128" s="38">
        <v>1</v>
      </c>
      <c r="K128" s="39">
        <f t="shared" si="255"/>
        <v>0</v>
      </c>
      <c r="L128" s="39">
        <f t="shared" si="174"/>
        <v>0</v>
      </c>
      <c r="M128" s="39">
        <f t="shared" si="175"/>
        <v>0</v>
      </c>
      <c r="N128" s="39">
        <f t="shared" si="176"/>
        <v>0</v>
      </c>
      <c r="O128" s="39">
        <f t="shared" si="268"/>
        <v>0</v>
      </c>
      <c r="P128" s="39">
        <f t="shared" si="269"/>
        <v>0</v>
      </c>
      <c r="Q128" s="39">
        <f t="shared" si="270"/>
        <v>0</v>
      </c>
      <c r="R128" s="39">
        <f t="shared" si="271"/>
        <v>0</v>
      </c>
      <c r="S128" s="39">
        <f t="shared" si="274"/>
        <v>0</v>
      </c>
      <c r="T128" s="39">
        <f t="shared" ref="T128:V128" si="295">L128-P128</f>
        <v>0</v>
      </c>
      <c r="U128" s="39">
        <f t="shared" si="295"/>
        <v>0</v>
      </c>
      <c r="V128" s="39">
        <f t="shared" si="295"/>
        <v>0</v>
      </c>
      <c r="W128" s="56">
        <f t="shared" si="276"/>
        <v>0</v>
      </c>
      <c r="X128" s="56">
        <v>0</v>
      </c>
      <c r="Y128" s="39">
        <f t="shared" si="273"/>
        <v>0</v>
      </c>
      <c r="Z128" s="39"/>
      <c r="AA128" s="39">
        <f t="shared" si="178"/>
        <v>0</v>
      </c>
      <c r="AB128" s="8"/>
    </row>
    <row r="129" s="1" customFormat="1" ht="21.95" customHeight="1" spans="1:28">
      <c r="A129" s="23" t="s">
        <v>129</v>
      </c>
      <c r="B129" s="23">
        <v>1</v>
      </c>
      <c r="C129" s="23">
        <v>0</v>
      </c>
      <c r="D129" s="23">
        <v>0</v>
      </c>
      <c r="E129" s="23">
        <v>1</v>
      </c>
      <c r="F129" s="24">
        <f t="shared" si="267"/>
        <v>1</v>
      </c>
      <c r="G129" s="25">
        <v>0</v>
      </c>
      <c r="H129" s="25">
        <v>0</v>
      </c>
      <c r="I129" s="25">
        <v>1</v>
      </c>
      <c r="J129" s="38">
        <v>0.85</v>
      </c>
      <c r="K129" s="39">
        <f t="shared" si="255"/>
        <v>0.27</v>
      </c>
      <c r="L129" s="39">
        <f t="shared" si="174"/>
        <v>0</v>
      </c>
      <c r="M129" s="39">
        <f t="shared" si="175"/>
        <v>0</v>
      </c>
      <c r="N129" s="39">
        <f t="shared" si="176"/>
        <v>0.27</v>
      </c>
      <c r="O129" s="39">
        <f t="shared" si="268"/>
        <v>0.09</v>
      </c>
      <c r="P129" s="39">
        <f t="shared" si="269"/>
        <v>0</v>
      </c>
      <c r="Q129" s="39">
        <f t="shared" si="270"/>
        <v>0</v>
      </c>
      <c r="R129" s="39">
        <f t="shared" si="271"/>
        <v>0.09</v>
      </c>
      <c r="S129" s="39">
        <f t="shared" si="274"/>
        <v>0.18</v>
      </c>
      <c r="T129" s="39">
        <f t="shared" ref="T129:V129" si="296">L129-P129</f>
        <v>0</v>
      </c>
      <c r="U129" s="39">
        <f t="shared" si="296"/>
        <v>0</v>
      </c>
      <c r="V129" s="39">
        <f t="shared" si="296"/>
        <v>0.18</v>
      </c>
      <c r="W129" s="56">
        <f t="shared" si="276"/>
        <v>0.18</v>
      </c>
      <c r="X129" s="56">
        <v>0.18</v>
      </c>
      <c r="Y129" s="39">
        <f t="shared" si="273"/>
        <v>0</v>
      </c>
      <c r="Z129" s="39"/>
      <c r="AA129" s="39">
        <f t="shared" si="178"/>
        <v>0.18</v>
      </c>
      <c r="AB129" s="8"/>
    </row>
    <row r="130" s="1" customFormat="1" ht="21.95" customHeight="1" spans="1:28">
      <c r="A130" s="23" t="s">
        <v>130</v>
      </c>
      <c r="B130" s="23">
        <v>16</v>
      </c>
      <c r="C130" s="23">
        <v>0</v>
      </c>
      <c r="D130" s="23">
        <v>8</v>
      </c>
      <c r="E130" s="23">
        <v>8</v>
      </c>
      <c r="F130" s="24">
        <f t="shared" si="267"/>
        <v>16</v>
      </c>
      <c r="G130" s="25">
        <v>0</v>
      </c>
      <c r="H130" s="25">
        <v>8</v>
      </c>
      <c r="I130" s="25">
        <v>8</v>
      </c>
      <c r="J130" s="38">
        <v>1</v>
      </c>
      <c r="K130" s="39">
        <f t="shared" si="255"/>
        <v>6.24</v>
      </c>
      <c r="L130" s="39">
        <f t="shared" si="174"/>
        <v>0</v>
      </c>
      <c r="M130" s="39">
        <f t="shared" si="175"/>
        <v>3.74</v>
      </c>
      <c r="N130" s="39">
        <f t="shared" si="176"/>
        <v>2.5</v>
      </c>
      <c r="O130" s="39">
        <f t="shared" si="268"/>
        <v>1.87</v>
      </c>
      <c r="P130" s="39">
        <f t="shared" si="269"/>
        <v>0</v>
      </c>
      <c r="Q130" s="39">
        <f t="shared" si="270"/>
        <v>1.12</v>
      </c>
      <c r="R130" s="39">
        <f t="shared" si="271"/>
        <v>0.75</v>
      </c>
      <c r="S130" s="39">
        <f t="shared" si="274"/>
        <v>4.37</v>
      </c>
      <c r="T130" s="39">
        <f t="shared" ref="T130:V130" si="297">L130-P130</f>
        <v>0</v>
      </c>
      <c r="U130" s="39">
        <f t="shared" si="297"/>
        <v>2.62</v>
      </c>
      <c r="V130" s="39">
        <f t="shared" si="297"/>
        <v>1.75</v>
      </c>
      <c r="W130" s="56">
        <f t="shared" si="276"/>
        <v>4.37</v>
      </c>
      <c r="X130" s="56">
        <v>4.37</v>
      </c>
      <c r="Y130" s="40">
        <f t="shared" si="273"/>
        <v>0</v>
      </c>
      <c r="Z130" s="40"/>
      <c r="AA130" s="39">
        <f t="shared" si="178"/>
        <v>4.37</v>
      </c>
      <c r="AB130" s="8"/>
    </row>
    <row r="131" s="1" customFormat="1" ht="21.95" customHeight="1" spans="1:28">
      <c r="A131" s="23" t="s">
        <v>131</v>
      </c>
      <c r="B131" s="23">
        <v>0</v>
      </c>
      <c r="C131" s="23">
        <v>0</v>
      </c>
      <c r="D131" s="23">
        <v>0</v>
      </c>
      <c r="E131" s="23">
        <v>0</v>
      </c>
      <c r="F131" s="24">
        <f t="shared" si="267"/>
        <v>0</v>
      </c>
      <c r="G131" s="25">
        <v>0</v>
      </c>
      <c r="H131" s="25">
        <v>0</v>
      </c>
      <c r="I131" s="25">
        <v>0</v>
      </c>
      <c r="J131" s="38">
        <v>1</v>
      </c>
      <c r="K131" s="39">
        <f t="shared" si="255"/>
        <v>0</v>
      </c>
      <c r="L131" s="39">
        <f t="shared" si="174"/>
        <v>0</v>
      </c>
      <c r="M131" s="39">
        <f t="shared" si="175"/>
        <v>0</v>
      </c>
      <c r="N131" s="39">
        <f t="shared" si="176"/>
        <v>0</v>
      </c>
      <c r="O131" s="39">
        <f t="shared" si="268"/>
        <v>0</v>
      </c>
      <c r="P131" s="39">
        <f t="shared" si="269"/>
        <v>0</v>
      </c>
      <c r="Q131" s="39">
        <f t="shared" si="270"/>
        <v>0</v>
      </c>
      <c r="R131" s="39">
        <f t="shared" si="271"/>
        <v>0</v>
      </c>
      <c r="S131" s="39">
        <f t="shared" si="274"/>
        <v>0</v>
      </c>
      <c r="T131" s="39">
        <f t="shared" ref="T131:V131" si="298">L131-P131</f>
        <v>0</v>
      </c>
      <c r="U131" s="39">
        <f t="shared" si="298"/>
        <v>0</v>
      </c>
      <c r="V131" s="39">
        <f t="shared" si="298"/>
        <v>0</v>
      </c>
      <c r="W131" s="56">
        <f t="shared" si="276"/>
        <v>0</v>
      </c>
      <c r="X131" s="56">
        <v>0</v>
      </c>
      <c r="Y131" s="40">
        <f t="shared" si="273"/>
        <v>0</v>
      </c>
      <c r="Z131" s="68">
        <v>-0.17</v>
      </c>
      <c r="AA131" s="39">
        <f t="shared" si="178"/>
        <v>-0.17</v>
      </c>
      <c r="AB131" s="8"/>
    </row>
    <row r="132" s="1" customFormat="1" ht="21.95" customHeight="1" spans="1:28">
      <c r="A132" s="23" t="s">
        <v>132</v>
      </c>
      <c r="B132" s="23">
        <v>0</v>
      </c>
      <c r="C132" s="23">
        <v>0</v>
      </c>
      <c r="D132" s="23">
        <v>0</v>
      </c>
      <c r="E132" s="23">
        <v>0</v>
      </c>
      <c r="F132" s="24">
        <f t="shared" si="267"/>
        <v>0</v>
      </c>
      <c r="G132" s="25">
        <v>0</v>
      </c>
      <c r="H132" s="25">
        <v>0</v>
      </c>
      <c r="I132" s="25">
        <v>0</v>
      </c>
      <c r="J132" s="38">
        <v>1</v>
      </c>
      <c r="K132" s="39">
        <f t="shared" si="255"/>
        <v>0</v>
      </c>
      <c r="L132" s="39">
        <f t="shared" si="174"/>
        <v>0</v>
      </c>
      <c r="M132" s="39">
        <f t="shared" si="175"/>
        <v>0</v>
      </c>
      <c r="N132" s="39">
        <f t="shared" si="176"/>
        <v>0</v>
      </c>
      <c r="O132" s="39">
        <f t="shared" si="268"/>
        <v>0</v>
      </c>
      <c r="P132" s="39">
        <f t="shared" si="269"/>
        <v>0</v>
      </c>
      <c r="Q132" s="39">
        <f t="shared" si="270"/>
        <v>0</v>
      </c>
      <c r="R132" s="39">
        <f t="shared" si="271"/>
        <v>0</v>
      </c>
      <c r="S132" s="39">
        <f t="shared" si="274"/>
        <v>0</v>
      </c>
      <c r="T132" s="39">
        <f t="shared" ref="T132:V132" si="299">L132-P132</f>
        <v>0</v>
      </c>
      <c r="U132" s="39">
        <f t="shared" si="299"/>
        <v>0</v>
      </c>
      <c r="V132" s="39">
        <f t="shared" si="299"/>
        <v>0</v>
      </c>
      <c r="W132" s="56">
        <f t="shared" si="276"/>
        <v>0</v>
      </c>
      <c r="X132" s="56">
        <v>0</v>
      </c>
      <c r="Y132" s="40">
        <f t="shared" si="273"/>
        <v>0</v>
      </c>
      <c r="Z132" s="40"/>
      <c r="AA132" s="39">
        <f t="shared" si="178"/>
        <v>0</v>
      </c>
      <c r="AB132" s="8"/>
    </row>
    <row r="133" s="1" customFormat="1" ht="21.95" customHeight="1" spans="1:28">
      <c r="A133" s="23" t="s">
        <v>196</v>
      </c>
      <c r="B133" s="23">
        <v>0</v>
      </c>
      <c r="C133" s="23">
        <v>0</v>
      </c>
      <c r="D133" s="23">
        <v>0</v>
      </c>
      <c r="E133" s="23">
        <v>0</v>
      </c>
      <c r="F133" s="24">
        <f t="shared" si="267"/>
        <v>0</v>
      </c>
      <c r="G133" s="25">
        <v>0</v>
      </c>
      <c r="H133" s="25">
        <v>0</v>
      </c>
      <c r="I133" s="25">
        <v>0</v>
      </c>
      <c r="J133" s="38">
        <v>0.65</v>
      </c>
      <c r="K133" s="39">
        <f t="shared" si="255"/>
        <v>0</v>
      </c>
      <c r="L133" s="39">
        <f t="shared" si="174"/>
        <v>0</v>
      </c>
      <c r="M133" s="39">
        <f t="shared" si="175"/>
        <v>0</v>
      </c>
      <c r="N133" s="39">
        <f t="shared" si="176"/>
        <v>0</v>
      </c>
      <c r="O133" s="39">
        <f t="shared" si="268"/>
        <v>0</v>
      </c>
      <c r="P133" s="39">
        <f t="shared" si="269"/>
        <v>0</v>
      </c>
      <c r="Q133" s="39">
        <f t="shared" si="270"/>
        <v>0</v>
      </c>
      <c r="R133" s="39">
        <f t="shared" si="271"/>
        <v>0</v>
      </c>
      <c r="S133" s="39">
        <f t="shared" si="274"/>
        <v>0</v>
      </c>
      <c r="T133" s="39">
        <f t="shared" ref="T133:V133" si="300">L133-P133</f>
        <v>0</v>
      </c>
      <c r="U133" s="39">
        <f t="shared" si="300"/>
        <v>0</v>
      </c>
      <c r="V133" s="39">
        <f t="shared" si="300"/>
        <v>0</v>
      </c>
      <c r="W133" s="56">
        <f t="shared" si="276"/>
        <v>0</v>
      </c>
      <c r="X133" s="56">
        <v>0</v>
      </c>
      <c r="Y133" s="39">
        <f t="shared" si="273"/>
        <v>0</v>
      </c>
      <c r="Z133" s="39"/>
      <c r="AA133" s="39">
        <f t="shared" si="178"/>
        <v>0</v>
      </c>
      <c r="AB133" s="8"/>
    </row>
    <row r="134" s="1" customFormat="1" ht="21.95" customHeight="1" spans="1:28">
      <c r="A134" s="23" t="s">
        <v>134</v>
      </c>
      <c r="B134" s="23">
        <v>1</v>
      </c>
      <c r="C134" s="23">
        <v>0</v>
      </c>
      <c r="D134" s="23">
        <v>1</v>
      </c>
      <c r="E134" s="23">
        <v>0</v>
      </c>
      <c r="F134" s="24">
        <f t="shared" si="267"/>
        <v>0</v>
      </c>
      <c r="G134" s="25">
        <v>0</v>
      </c>
      <c r="H134" s="25">
        <v>0</v>
      </c>
      <c r="I134" s="25">
        <v>0</v>
      </c>
      <c r="J134" s="38">
        <v>0.65</v>
      </c>
      <c r="K134" s="39">
        <f t="shared" si="255"/>
        <v>0</v>
      </c>
      <c r="L134" s="39">
        <f t="shared" si="174"/>
        <v>0</v>
      </c>
      <c r="M134" s="39">
        <f t="shared" si="175"/>
        <v>0</v>
      </c>
      <c r="N134" s="39">
        <f t="shared" si="176"/>
        <v>0</v>
      </c>
      <c r="O134" s="39">
        <f t="shared" si="268"/>
        <v>0.14</v>
      </c>
      <c r="P134" s="39">
        <f t="shared" si="269"/>
        <v>0</v>
      </c>
      <c r="Q134" s="39">
        <f t="shared" si="270"/>
        <v>0.14</v>
      </c>
      <c r="R134" s="39">
        <f t="shared" si="271"/>
        <v>0</v>
      </c>
      <c r="S134" s="39">
        <f t="shared" si="274"/>
        <v>-0.14</v>
      </c>
      <c r="T134" s="39">
        <f t="shared" ref="T134:V134" si="301">L134-P134</f>
        <v>0</v>
      </c>
      <c r="U134" s="39">
        <f t="shared" si="301"/>
        <v>-0.14</v>
      </c>
      <c r="V134" s="39">
        <f t="shared" si="301"/>
        <v>0</v>
      </c>
      <c r="W134" s="56">
        <f t="shared" si="276"/>
        <v>-0.14</v>
      </c>
      <c r="X134" s="56">
        <v>0</v>
      </c>
      <c r="Y134" s="39">
        <f t="shared" si="273"/>
        <v>-0.14</v>
      </c>
      <c r="Z134" s="39"/>
      <c r="AA134" s="39">
        <f t="shared" si="178"/>
        <v>-0.28</v>
      </c>
      <c r="AB134" s="8"/>
    </row>
    <row r="135" s="1" customFormat="1" ht="21.95" customHeight="1" spans="1:28">
      <c r="A135" s="23" t="s">
        <v>135</v>
      </c>
      <c r="B135" s="23">
        <v>0</v>
      </c>
      <c r="C135" s="23">
        <v>0</v>
      </c>
      <c r="D135" s="23">
        <v>0</v>
      </c>
      <c r="E135" s="23">
        <v>0</v>
      </c>
      <c r="F135" s="24">
        <f t="shared" si="267"/>
        <v>0</v>
      </c>
      <c r="G135" s="25">
        <v>0</v>
      </c>
      <c r="H135" s="25">
        <v>0</v>
      </c>
      <c r="I135" s="25">
        <v>0</v>
      </c>
      <c r="J135" s="38">
        <v>0.65</v>
      </c>
      <c r="K135" s="39">
        <f t="shared" si="255"/>
        <v>0</v>
      </c>
      <c r="L135" s="39">
        <f t="shared" si="174"/>
        <v>0</v>
      </c>
      <c r="M135" s="39">
        <f t="shared" si="175"/>
        <v>0</v>
      </c>
      <c r="N135" s="39">
        <f t="shared" si="176"/>
        <v>0</v>
      </c>
      <c r="O135" s="39">
        <f t="shared" si="268"/>
        <v>0</v>
      </c>
      <c r="P135" s="39">
        <f t="shared" si="269"/>
        <v>0</v>
      </c>
      <c r="Q135" s="39">
        <f t="shared" si="270"/>
        <v>0</v>
      </c>
      <c r="R135" s="39">
        <f t="shared" si="271"/>
        <v>0</v>
      </c>
      <c r="S135" s="39">
        <f t="shared" si="274"/>
        <v>0</v>
      </c>
      <c r="T135" s="39">
        <f t="shared" ref="T135:V135" si="302">L135-P135</f>
        <v>0</v>
      </c>
      <c r="U135" s="39">
        <f t="shared" si="302"/>
        <v>0</v>
      </c>
      <c r="V135" s="39">
        <f t="shared" si="302"/>
        <v>0</v>
      </c>
      <c r="W135" s="56">
        <f t="shared" si="276"/>
        <v>0</v>
      </c>
      <c r="X135" s="56">
        <v>0</v>
      </c>
      <c r="Y135" s="39">
        <f t="shared" si="273"/>
        <v>0</v>
      </c>
      <c r="Z135" s="39"/>
      <c r="AA135" s="39">
        <f t="shared" si="178"/>
        <v>0</v>
      </c>
      <c r="AB135" s="8"/>
    </row>
    <row r="136" s="1" customFormat="1" ht="21.95" customHeight="1" spans="1:28">
      <c r="A136" s="23" t="s">
        <v>136</v>
      </c>
      <c r="B136" s="23">
        <v>0</v>
      </c>
      <c r="C136" s="23">
        <v>0</v>
      </c>
      <c r="D136" s="23">
        <v>0</v>
      </c>
      <c r="E136" s="23">
        <v>0</v>
      </c>
      <c r="F136" s="24">
        <f t="shared" si="267"/>
        <v>0</v>
      </c>
      <c r="G136" s="25">
        <v>0</v>
      </c>
      <c r="H136" s="25">
        <v>0</v>
      </c>
      <c r="I136" s="25">
        <v>0</v>
      </c>
      <c r="J136" s="38">
        <v>0.65</v>
      </c>
      <c r="K136" s="39">
        <f t="shared" si="255"/>
        <v>0</v>
      </c>
      <c r="L136" s="39">
        <f t="shared" si="174"/>
        <v>0</v>
      </c>
      <c r="M136" s="39">
        <f t="shared" si="175"/>
        <v>0</v>
      </c>
      <c r="N136" s="39">
        <f t="shared" si="176"/>
        <v>0</v>
      </c>
      <c r="O136" s="39">
        <f t="shared" si="268"/>
        <v>0</v>
      </c>
      <c r="P136" s="39">
        <f t="shared" si="269"/>
        <v>0</v>
      </c>
      <c r="Q136" s="39">
        <f t="shared" si="270"/>
        <v>0</v>
      </c>
      <c r="R136" s="39">
        <f t="shared" si="271"/>
        <v>0</v>
      </c>
      <c r="S136" s="39">
        <f t="shared" si="274"/>
        <v>0</v>
      </c>
      <c r="T136" s="39">
        <f t="shared" ref="T136:V136" si="303">L136-P136</f>
        <v>0</v>
      </c>
      <c r="U136" s="39">
        <f t="shared" si="303"/>
        <v>0</v>
      </c>
      <c r="V136" s="39">
        <f t="shared" si="303"/>
        <v>0</v>
      </c>
      <c r="W136" s="56">
        <f t="shared" si="276"/>
        <v>0</v>
      </c>
      <c r="X136" s="56">
        <v>0</v>
      </c>
      <c r="Y136" s="39">
        <f t="shared" si="273"/>
        <v>0</v>
      </c>
      <c r="Z136" s="39"/>
      <c r="AA136" s="39">
        <f t="shared" si="178"/>
        <v>0</v>
      </c>
      <c r="AB136" s="8"/>
    </row>
    <row r="137" s="1" customFormat="1" ht="21.95" customHeight="1" spans="1:28">
      <c r="A137" s="23" t="s">
        <v>137</v>
      </c>
      <c r="B137" s="23">
        <v>2</v>
      </c>
      <c r="C137" s="23">
        <v>2</v>
      </c>
      <c r="D137" s="23">
        <v>0</v>
      </c>
      <c r="E137" s="23">
        <v>0</v>
      </c>
      <c r="F137" s="24">
        <f t="shared" si="267"/>
        <v>2</v>
      </c>
      <c r="G137" s="25">
        <v>2</v>
      </c>
      <c r="H137" s="25">
        <v>0</v>
      </c>
      <c r="I137" s="25">
        <v>0</v>
      </c>
      <c r="J137" s="38">
        <v>0.85</v>
      </c>
      <c r="K137" s="39">
        <f t="shared" si="255"/>
        <v>1.06</v>
      </c>
      <c r="L137" s="39">
        <f t="shared" si="174"/>
        <v>1.06</v>
      </c>
      <c r="M137" s="39">
        <f t="shared" si="175"/>
        <v>0</v>
      </c>
      <c r="N137" s="39">
        <f t="shared" si="176"/>
        <v>0</v>
      </c>
      <c r="O137" s="39">
        <f t="shared" si="268"/>
        <v>0.37</v>
      </c>
      <c r="P137" s="39">
        <f t="shared" si="269"/>
        <v>0.37</v>
      </c>
      <c r="Q137" s="39">
        <f t="shared" si="270"/>
        <v>0</v>
      </c>
      <c r="R137" s="39">
        <f t="shared" si="271"/>
        <v>0</v>
      </c>
      <c r="S137" s="39">
        <f t="shared" si="274"/>
        <v>0.69</v>
      </c>
      <c r="T137" s="39">
        <f t="shared" ref="T137:V137" si="304">L137-P137</f>
        <v>0.69</v>
      </c>
      <c r="U137" s="39">
        <f t="shared" si="304"/>
        <v>0</v>
      </c>
      <c r="V137" s="39">
        <f t="shared" si="304"/>
        <v>0</v>
      </c>
      <c r="W137" s="56">
        <f t="shared" si="276"/>
        <v>0.69</v>
      </c>
      <c r="X137" s="56">
        <v>0.69</v>
      </c>
      <c r="Y137" s="25">
        <f t="shared" si="273"/>
        <v>0</v>
      </c>
      <c r="Z137" s="25"/>
      <c r="AA137" s="39">
        <f t="shared" si="178"/>
        <v>0.69</v>
      </c>
      <c r="AB137" s="8"/>
    </row>
    <row r="138" s="1" customFormat="1" ht="21.95" customHeight="1" spans="1:28">
      <c r="A138" s="23" t="s">
        <v>138</v>
      </c>
      <c r="B138" s="23">
        <v>0</v>
      </c>
      <c r="C138" s="23">
        <v>0</v>
      </c>
      <c r="D138" s="23">
        <v>0</v>
      </c>
      <c r="E138" s="23">
        <v>0</v>
      </c>
      <c r="F138" s="24">
        <f t="shared" si="267"/>
        <v>0</v>
      </c>
      <c r="G138" s="25">
        <v>0</v>
      </c>
      <c r="H138" s="25">
        <v>0</v>
      </c>
      <c r="I138" s="25">
        <v>0</v>
      </c>
      <c r="J138" s="38">
        <v>0.85</v>
      </c>
      <c r="K138" s="39">
        <f t="shared" si="255"/>
        <v>0</v>
      </c>
      <c r="L138" s="39">
        <f t="shared" ref="L138:L164" si="305">ROUND(G138*J138*520*12/10000,2)</f>
        <v>0</v>
      </c>
      <c r="M138" s="39">
        <f t="shared" ref="M138:M164" si="306">ROUND(H138*J138*390*12/10000,2)</f>
        <v>0</v>
      </c>
      <c r="N138" s="39">
        <f t="shared" ref="N138:N164" si="307">ROUND(I138*J138*260*12/10000,2)</f>
        <v>0</v>
      </c>
      <c r="O138" s="39">
        <f t="shared" si="268"/>
        <v>0</v>
      </c>
      <c r="P138" s="39">
        <f t="shared" si="269"/>
        <v>0</v>
      </c>
      <c r="Q138" s="39">
        <f t="shared" si="270"/>
        <v>0</v>
      </c>
      <c r="R138" s="39">
        <f t="shared" si="271"/>
        <v>0</v>
      </c>
      <c r="S138" s="39">
        <f t="shared" si="274"/>
        <v>0</v>
      </c>
      <c r="T138" s="39">
        <f t="shared" ref="T138:V138" si="308">L138-P138</f>
        <v>0</v>
      </c>
      <c r="U138" s="39">
        <f t="shared" si="308"/>
        <v>0</v>
      </c>
      <c r="V138" s="39">
        <f t="shared" si="308"/>
        <v>0</v>
      </c>
      <c r="W138" s="56">
        <f t="shared" si="276"/>
        <v>0</v>
      </c>
      <c r="X138" s="56">
        <v>0</v>
      </c>
      <c r="Y138" s="39">
        <f t="shared" si="273"/>
        <v>0</v>
      </c>
      <c r="Z138" s="39"/>
      <c r="AA138" s="39">
        <f t="shared" ref="AA138:AA164" si="309">S138+Y138+Z138</f>
        <v>0</v>
      </c>
      <c r="AB138" s="8"/>
    </row>
    <row r="139" s="1" customFormat="1" ht="21.95" customHeight="1" spans="1:28">
      <c r="A139" s="23" t="s">
        <v>139</v>
      </c>
      <c r="B139" s="23">
        <v>23</v>
      </c>
      <c r="C139" s="23">
        <v>2</v>
      </c>
      <c r="D139" s="23">
        <v>3</v>
      </c>
      <c r="E139" s="23">
        <v>18</v>
      </c>
      <c r="F139" s="24">
        <f t="shared" si="267"/>
        <v>23</v>
      </c>
      <c r="G139" s="25">
        <v>2</v>
      </c>
      <c r="H139" s="25">
        <v>3</v>
      </c>
      <c r="I139" s="25">
        <v>18</v>
      </c>
      <c r="J139" s="38">
        <v>0.85</v>
      </c>
      <c r="K139" s="39">
        <f t="shared" si="255"/>
        <v>7.02</v>
      </c>
      <c r="L139" s="39">
        <f t="shared" si="305"/>
        <v>1.06</v>
      </c>
      <c r="M139" s="39">
        <f t="shared" si="306"/>
        <v>1.19</v>
      </c>
      <c r="N139" s="39">
        <f t="shared" si="307"/>
        <v>4.77</v>
      </c>
      <c r="O139" s="39">
        <f t="shared" si="268"/>
        <v>2.47</v>
      </c>
      <c r="P139" s="39">
        <f t="shared" si="269"/>
        <v>0.37</v>
      </c>
      <c r="Q139" s="39">
        <f t="shared" ref="Q139:Q164" si="310">ROUND(D139*0.3*390*12/10000,2)</f>
        <v>0.42</v>
      </c>
      <c r="R139" s="39">
        <f t="shared" ref="R139:R164" si="311">ROUND(E139*0.3*260*12/10000,2)</f>
        <v>1.68</v>
      </c>
      <c r="S139" s="39">
        <f t="shared" si="274"/>
        <v>4.55</v>
      </c>
      <c r="T139" s="39">
        <f>L139-P139</f>
        <v>0.69</v>
      </c>
      <c r="U139" s="39">
        <f t="shared" ref="U139:V139" si="312">M139-Q139</f>
        <v>0.77</v>
      </c>
      <c r="V139" s="39">
        <f t="shared" si="312"/>
        <v>3.09</v>
      </c>
      <c r="W139" s="56">
        <f t="shared" si="276"/>
        <v>4.55</v>
      </c>
      <c r="X139" s="56">
        <v>4.55</v>
      </c>
      <c r="Y139" s="40">
        <f t="shared" si="273"/>
        <v>0</v>
      </c>
      <c r="Z139" s="40"/>
      <c r="AA139" s="39">
        <f t="shared" si="309"/>
        <v>4.55</v>
      </c>
      <c r="AB139" s="8"/>
    </row>
    <row r="140" s="1" customFormat="1" ht="21.95" customHeight="1" spans="1:28">
      <c r="A140" s="23" t="s">
        <v>140</v>
      </c>
      <c r="B140" s="23">
        <v>5</v>
      </c>
      <c r="C140" s="23">
        <v>0</v>
      </c>
      <c r="D140" s="23">
        <v>5</v>
      </c>
      <c r="E140" s="23">
        <v>0</v>
      </c>
      <c r="F140" s="24">
        <f t="shared" si="267"/>
        <v>5</v>
      </c>
      <c r="G140" s="25">
        <v>0</v>
      </c>
      <c r="H140" s="25">
        <v>5</v>
      </c>
      <c r="I140" s="25">
        <v>0</v>
      </c>
      <c r="J140" s="38">
        <v>0.85</v>
      </c>
      <c r="K140" s="39">
        <f t="shared" si="255"/>
        <v>1.99</v>
      </c>
      <c r="L140" s="39">
        <f t="shared" si="305"/>
        <v>0</v>
      </c>
      <c r="M140" s="39">
        <f t="shared" si="306"/>
        <v>1.99</v>
      </c>
      <c r="N140" s="39">
        <f t="shared" si="307"/>
        <v>0</v>
      </c>
      <c r="O140" s="39">
        <f t="shared" si="268"/>
        <v>0.7</v>
      </c>
      <c r="P140" s="39">
        <f t="shared" ref="P140:P164" si="313">ROUND(C140*0.3*520*12/10000,2)</f>
        <v>0</v>
      </c>
      <c r="Q140" s="39">
        <f t="shared" si="310"/>
        <v>0.7</v>
      </c>
      <c r="R140" s="39">
        <f t="shared" si="311"/>
        <v>0</v>
      </c>
      <c r="S140" s="39">
        <f t="shared" si="274"/>
        <v>1.29</v>
      </c>
      <c r="T140" s="39">
        <f t="shared" ref="T140:V140" si="314">L140-P140</f>
        <v>0</v>
      </c>
      <c r="U140" s="39">
        <f t="shared" si="314"/>
        <v>1.29</v>
      </c>
      <c r="V140" s="39">
        <f t="shared" si="314"/>
        <v>0</v>
      </c>
      <c r="W140" s="56">
        <f t="shared" si="276"/>
        <v>1.29</v>
      </c>
      <c r="X140" s="56">
        <v>1.29</v>
      </c>
      <c r="Y140" s="25">
        <f t="shared" si="273"/>
        <v>0</v>
      </c>
      <c r="Z140" s="25"/>
      <c r="AA140" s="39">
        <f t="shared" si="309"/>
        <v>1.29</v>
      </c>
      <c r="AB140" s="8"/>
    </row>
    <row r="141" s="1" customFormat="1" ht="21.95" customHeight="1" spans="1:28">
      <c r="A141" s="23" t="s">
        <v>141</v>
      </c>
      <c r="B141" s="23">
        <v>78</v>
      </c>
      <c r="C141" s="23">
        <v>1</v>
      </c>
      <c r="D141" s="23">
        <v>0</v>
      </c>
      <c r="E141" s="23">
        <v>77</v>
      </c>
      <c r="F141" s="24">
        <f t="shared" si="267"/>
        <v>77</v>
      </c>
      <c r="G141" s="25">
        <v>1</v>
      </c>
      <c r="H141" s="25">
        <v>0</v>
      </c>
      <c r="I141" s="25">
        <v>76</v>
      </c>
      <c r="J141" s="38">
        <v>0.85</v>
      </c>
      <c r="K141" s="39">
        <f t="shared" si="255"/>
        <v>20.69</v>
      </c>
      <c r="L141" s="39">
        <f t="shared" si="305"/>
        <v>0.53</v>
      </c>
      <c r="M141" s="39">
        <f t="shared" si="306"/>
        <v>0</v>
      </c>
      <c r="N141" s="39">
        <f t="shared" si="307"/>
        <v>20.16</v>
      </c>
      <c r="O141" s="39">
        <f t="shared" si="268"/>
        <v>7.4</v>
      </c>
      <c r="P141" s="39">
        <f t="shared" si="313"/>
        <v>0.19</v>
      </c>
      <c r="Q141" s="39">
        <f t="shared" si="310"/>
        <v>0</v>
      </c>
      <c r="R141" s="39">
        <f t="shared" si="311"/>
        <v>7.21</v>
      </c>
      <c r="S141" s="39">
        <f t="shared" si="274"/>
        <v>13.29</v>
      </c>
      <c r="T141" s="39">
        <f t="shared" ref="T141:V141" si="315">L141-P141</f>
        <v>0.34</v>
      </c>
      <c r="U141" s="39">
        <f t="shared" si="315"/>
        <v>0</v>
      </c>
      <c r="V141" s="39">
        <f t="shared" si="315"/>
        <v>12.95</v>
      </c>
      <c r="W141" s="56">
        <f t="shared" si="276"/>
        <v>13.29</v>
      </c>
      <c r="X141" s="56">
        <v>17.24</v>
      </c>
      <c r="Y141" s="25">
        <f t="shared" si="273"/>
        <v>-3.95</v>
      </c>
      <c r="Z141" s="25"/>
      <c r="AA141" s="39">
        <f t="shared" si="309"/>
        <v>9.34</v>
      </c>
      <c r="AB141" s="8"/>
    </row>
    <row r="142" s="1" customFormat="1" ht="21.95" customHeight="1" spans="1:28">
      <c r="A142" s="23" t="s">
        <v>142</v>
      </c>
      <c r="B142" s="23">
        <v>18</v>
      </c>
      <c r="C142" s="23">
        <v>0</v>
      </c>
      <c r="D142" s="23">
        <v>12</v>
      </c>
      <c r="E142" s="23">
        <v>6</v>
      </c>
      <c r="F142" s="24">
        <f t="shared" si="267"/>
        <v>18</v>
      </c>
      <c r="G142" s="25">
        <v>0</v>
      </c>
      <c r="H142" s="25">
        <v>12</v>
      </c>
      <c r="I142" s="25">
        <v>6</v>
      </c>
      <c r="J142" s="38">
        <v>0.85</v>
      </c>
      <c r="K142" s="39">
        <f t="shared" si="255"/>
        <v>6.36</v>
      </c>
      <c r="L142" s="39">
        <f t="shared" si="305"/>
        <v>0</v>
      </c>
      <c r="M142" s="39">
        <f t="shared" si="306"/>
        <v>4.77</v>
      </c>
      <c r="N142" s="39">
        <f t="shared" si="307"/>
        <v>1.59</v>
      </c>
      <c r="O142" s="39">
        <f t="shared" si="268"/>
        <v>2.24</v>
      </c>
      <c r="P142" s="39">
        <f t="shared" si="313"/>
        <v>0</v>
      </c>
      <c r="Q142" s="39">
        <f t="shared" si="310"/>
        <v>1.68</v>
      </c>
      <c r="R142" s="39">
        <f t="shared" si="311"/>
        <v>0.56</v>
      </c>
      <c r="S142" s="39">
        <f t="shared" si="274"/>
        <v>4.12</v>
      </c>
      <c r="T142" s="39">
        <f t="shared" ref="T142:V142" si="316">L142-P142</f>
        <v>0</v>
      </c>
      <c r="U142" s="39">
        <f t="shared" si="316"/>
        <v>3.09</v>
      </c>
      <c r="V142" s="39">
        <f t="shared" si="316"/>
        <v>1.03</v>
      </c>
      <c r="W142" s="56">
        <f t="shared" si="276"/>
        <v>4.12</v>
      </c>
      <c r="X142" s="56">
        <v>4.12</v>
      </c>
      <c r="Y142" s="39">
        <f t="shared" si="273"/>
        <v>0</v>
      </c>
      <c r="Z142" s="39"/>
      <c r="AA142" s="39">
        <f t="shared" si="309"/>
        <v>4.12</v>
      </c>
      <c r="AB142" s="8"/>
    </row>
    <row r="143" s="1" customFormat="1" ht="21.95" customHeight="1" spans="1:28">
      <c r="A143" s="23" t="s">
        <v>143</v>
      </c>
      <c r="B143" s="23">
        <v>5</v>
      </c>
      <c r="C143" s="23">
        <v>0</v>
      </c>
      <c r="D143" s="23">
        <v>0</v>
      </c>
      <c r="E143" s="23">
        <v>5</v>
      </c>
      <c r="F143" s="24">
        <f t="shared" si="267"/>
        <v>5</v>
      </c>
      <c r="G143" s="25">
        <v>0</v>
      </c>
      <c r="H143" s="25">
        <v>0</v>
      </c>
      <c r="I143" s="25">
        <v>5</v>
      </c>
      <c r="J143" s="38">
        <v>0.85</v>
      </c>
      <c r="K143" s="39">
        <f t="shared" si="255"/>
        <v>1.33</v>
      </c>
      <c r="L143" s="39">
        <f t="shared" si="305"/>
        <v>0</v>
      </c>
      <c r="M143" s="39">
        <f t="shared" si="306"/>
        <v>0</v>
      </c>
      <c r="N143" s="39">
        <f t="shared" si="307"/>
        <v>1.33</v>
      </c>
      <c r="O143" s="39">
        <f t="shared" si="268"/>
        <v>0.47</v>
      </c>
      <c r="P143" s="39">
        <f t="shared" si="313"/>
        <v>0</v>
      </c>
      <c r="Q143" s="39">
        <f t="shared" si="310"/>
        <v>0</v>
      </c>
      <c r="R143" s="39">
        <f t="shared" si="311"/>
        <v>0.47</v>
      </c>
      <c r="S143" s="39">
        <f t="shared" si="274"/>
        <v>0.86</v>
      </c>
      <c r="T143" s="39">
        <f t="shared" ref="T143:V143" si="317">L143-P143</f>
        <v>0</v>
      </c>
      <c r="U143" s="39">
        <f t="shared" si="317"/>
        <v>0</v>
      </c>
      <c r="V143" s="39">
        <f t="shared" si="317"/>
        <v>0.86</v>
      </c>
      <c r="W143" s="56">
        <f t="shared" si="276"/>
        <v>0.86</v>
      </c>
      <c r="X143" s="56">
        <v>0.86</v>
      </c>
      <c r="Y143" s="39">
        <f t="shared" si="273"/>
        <v>0</v>
      </c>
      <c r="Z143" s="39"/>
      <c r="AA143" s="39">
        <f t="shared" si="309"/>
        <v>0.86</v>
      </c>
      <c r="AB143" s="8"/>
    </row>
    <row r="144" s="1" customFormat="1" ht="21.95" customHeight="1" spans="1:28">
      <c r="A144" s="23" t="s">
        <v>144</v>
      </c>
      <c r="B144" s="23">
        <v>0</v>
      </c>
      <c r="C144" s="23">
        <v>0</v>
      </c>
      <c r="D144" s="23">
        <v>0</v>
      </c>
      <c r="E144" s="23">
        <v>0</v>
      </c>
      <c r="F144" s="24">
        <f t="shared" si="267"/>
        <v>0</v>
      </c>
      <c r="G144" s="25">
        <v>0</v>
      </c>
      <c r="H144" s="25">
        <v>0</v>
      </c>
      <c r="I144" s="25">
        <v>0</v>
      </c>
      <c r="J144" s="38">
        <v>0.85</v>
      </c>
      <c r="K144" s="39">
        <f t="shared" si="255"/>
        <v>0</v>
      </c>
      <c r="L144" s="39">
        <f t="shared" si="305"/>
        <v>0</v>
      </c>
      <c r="M144" s="39">
        <f t="shared" si="306"/>
        <v>0</v>
      </c>
      <c r="N144" s="39">
        <f t="shared" si="307"/>
        <v>0</v>
      </c>
      <c r="O144" s="39">
        <f t="shared" si="268"/>
        <v>0</v>
      </c>
      <c r="P144" s="39">
        <f t="shared" si="313"/>
        <v>0</v>
      </c>
      <c r="Q144" s="39">
        <f t="shared" si="310"/>
        <v>0</v>
      </c>
      <c r="R144" s="39">
        <f t="shared" si="311"/>
        <v>0</v>
      </c>
      <c r="S144" s="39">
        <f t="shared" si="274"/>
        <v>0</v>
      </c>
      <c r="T144" s="39">
        <f t="shared" ref="T144:V144" si="318">L144-P144</f>
        <v>0</v>
      </c>
      <c r="U144" s="39">
        <f t="shared" si="318"/>
        <v>0</v>
      </c>
      <c r="V144" s="39">
        <f t="shared" si="318"/>
        <v>0</v>
      </c>
      <c r="W144" s="56">
        <f t="shared" si="276"/>
        <v>0</v>
      </c>
      <c r="X144" s="56">
        <v>0</v>
      </c>
      <c r="Y144" s="40">
        <f t="shared" si="273"/>
        <v>0</v>
      </c>
      <c r="Z144" s="40"/>
      <c r="AA144" s="39">
        <f t="shared" si="309"/>
        <v>0</v>
      </c>
      <c r="AB144" s="8"/>
    </row>
    <row r="145" s="1" customFormat="1" ht="21.95" customHeight="1" spans="1:28">
      <c r="A145" s="23" t="s">
        <v>145</v>
      </c>
      <c r="B145" s="23">
        <v>8</v>
      </c>
      <c r="C145" s="23">
        <v>0</v>
      </c>
      <c r="D145" s="23">
        <v>0</v>
      </c>
      <c r="E145" s="23">
        <v>8</v>
      </c>
      <c r="F145" s="24">
        <f t="shared" si="267"/>
        <v>8</v>
      </c>
      <c r="G145" s="25">
        <v>0</v>
      </c>
      <c r="H145" s="25">
        <v>0</v>
      </c>
      <c r="I145" s="25">
        <v>8</v>
      </c>
      <c r="J145" s="38">
        <v>0.85</v>
      </c>
      <c r="K145" s="39">
        <f t="shared" si="255"/>
        <v>2.12</v>
      </c>
      <c r="L145" s="39">
        <f t="shared" si="305"/>
        <v>0</v>
      </c>
      <c r="M145" s="39">
        <f t="shared" si="306"/>
        <v>0</v>
      </c>
      <c r="N145" s="39">
        <f t="shared" si="307"/>
        <v>2.12</v>
      </c>
      <c r="O145" s="39">
        <f t="shared" si="268"/>
        <v>0.75</v>
      </c>
      <c r="P145" s="39">
        <f t="shared" si="313"/>
        <v>0</v>
      </c>
      <c r="Q145" s="39">
        <f t="shared" si="310"/>
        <v>0</v>
      </c>
      <c r="R145" s="39">
        <f t="shared" si="311"/>
        <v>0.75</v>
      </c>
      <c r="S145" s="39">
        <f t="shared" si="274"/>
        <v>1.37</v>
      </c>
      <c r="T145" s="39">
        <f t="shared" ref="T145:V145" si="319">L145-P145</f>
        <v>0</v>
      </c>
      <c r="U145" s="39">
        <f t="shared" si="319"/>
        <v>0</v>
      </c>
      <c r="V145" s="39">
        <f t="shared" si="319"/>
        <v>1.37</v>
      </c>
      <c r="W145" s="56">
        <f t="shared" si="276"/>
        <v>1.37</v>
      </c>
      <c r="X145" s="56">
        <v>1.37</v>
      </c>
      <c r="Y145" s="40">
        <f t="shared" si="273"/>
        <v>0</v>
      </c>
      <c r="Z145" s="40"/>
      <c r="AA145" s="39">
        <f t="shared" si="309"/>
        <v>1.37</v>
      </c>
      <c r="AB145" s="8"/>
    </row>
    <row r="146" s="1" customFormat="1" ht="21.95" customHeight="1" spans="1:28">
      <c r="A146" s="62" t="s">
        <v>146</v>
      </c>
      <c r="B146" s="62">
        <v>0</v>
      </c>
      <c r="C146" s="62">
        <v>0</v>
      </c>
      <c r="D146" s="62">
        <v>0</v>
      </c>
      <c r="E146" s="62">
        <v>0</v>
      </c>
      <c r="F146" s="24">
        <f t="shared" si="267"/>
        <v>0</v>
      </c>
      <c r="G146" s="25">
        <v>0</v>
      </c>
      <c r="H146" s="25">
        <v>0</v>
      </c>
      <c r="I146" s="25">
        <v>0</v>
      </c>
      <c r="J146" s="38">
        <v>0.85</v>
      </c>
      <c r="K146" s="39">
        <f t="shared" si="255"/>
        <v>0</v>
      </c>
      <c r="L146" s="39">
        <f t="shared" si="305"/>
        <v>0</v>
      </c>
      <c r="M146" s="39">
        <f t="shared" si="306"/>
        <v>0</v>
      </c>
      <c r="N146" s="39">
        <f t="shared" si="307"/>
        <v>0</v>
      </c>
      <c r="O146" s="39">
        <f t="shared" si="268"/>
        <v>0</v>
      </c>
      <c r="P146" s="39">
        <f t="shared" si="313"/>
        <v>0</v>
      </c>
      <c r="Q146" s="39">
        <f t="shared" si="310"/>
        <v>0</v>
      </c>
      <c r="R146" s="39">
        <f t="shared" si="311"/>
        <v>0</v>
      </c>
      <c r="S146" s="39">
        <f t="shared" si="274"/>
        <v>0</v>
      </c>
      <c r="T146" s="39">
        <f t="shared" ref="T146:V146" si="320">L146-P146</f>
        <v>0</v>
      </c>
      <c r="U146" s="39">
        <f t="shared" si="320"/>
        <v>0</v>
      </c>
      <c r="V146" s="39">
        <f t="shared" si="320"/>
        <v>0</v>
      </c>
      <c r="W146" s="56">
        <f t="shared" si="276"/>
        <v>0</v>
      </c>
      <c r="X146" s="56">
        <v>0</v>
      </c>
      <c r="Y146" s="39">
        <f t="shared" si="273"/>
        <v>0</v>
      </c>
      <c r="Z146" s="39"/>
      <c r="AA146" s="39">
        <f t="shared" si="309"/>
        <v>0</v>
      </c>
      <c r="AB146" s="8"/>
    </row>
    <row r="147" s="1" customFormat="1" ht="21.95" customHeight="1" spans="1:28">
      <c r="A147" s="23" t="s">
        <v>147</v>
      </c>
      <c r="B147" s="23">
        <v>1</v>
      </c>
      <c r="C147" s="23">
        <v>0</v>
      </c>
      <c r="D147" s="23">
        <v>1</v>
      </c>
      <c r="E147" s="23">
        <v>0</v>
      </c>
      <c r="F147" s="24">
        <f t="shared" si="267"/>
        <v>1</v>
      </c>
      <c r="G147" s="25">
        <v>0</v>
      </c>
      <c r="H147" s="25">
        <v>1</v>
      </c>
      <c r="I147" s="25">
        <v>0</v>
      </c>
      <c r="J147" s="38">
        <v>0.85</v>
      </c>
      <c r="K147" s="39">
        <f t="shared" si="255"/>
        <v>0.4</v>
      </c>
      <c r="L147" s="39">
        <f t="shared" si="305"/>
        <v>0</v>
      </c>
      <c r="M147" s="39">
        <f t="shared" si="306"/>
        <v>0.4</v>
      </c>
      <c r="N147" s="39">
        <f t="shared" si="307"/>
        <v>0</v>
      </c>
      <c r="O147" s="39">
        <f t="shared" si="268"/>
        <v>0.14</v>
      </c>
      <c r="P147" s="39">
        <f t="shared" si="313"/>
        <v>0</v>
      </c>
      <c r="Q147" s="39">
        <f t="shared" si="310"/>
        <v>0.14</v>
      </c>
      <c r="R147" s="39">
        <f t="shared" si="311"/>
        <v>0</v>
      </c>
      <c r="S147" s="39">
        <f t="shared" si="274"/>
        <v>0.26</v>
      </c>
      <c r="T147" s="39">
        <f t="shared" ref="T147:V147" si="321">L147-P147</f>
        <v>0</v>
      </c>
      <c r="U147" s="39">
        <f t="shared" si="321"/>
        <v>0.26</v>
      </c>
      <c r="V147" s="39">
        <f t="shared" si="321"/>
        <v>0</v>
      </c>
      <c r="W147" s="56">
        <f t="shared" si="276"/>
        <v>0.26</v>
      </c>
      <c r="X147" s="56">
        <v>0.26</v>
      </c>
      <c r="Y147" s="40">
        <f t="shared" si="273"/>
        <v>0</v>
      </c>
      <c r="Z147" s="40"/>
      <c r="AA147" s="39">
        <f t="shared" si="309"/>
        <v>0.26</v>
      </c>
      <c r="AB147" s="8"/>
    </row>
    <row r="148" s="1" customFormat="1" ht="21.95" customHeight="1" spans="1:28">
      <c r="A148" s="23" t="s">
        <v>148</v>
      </c>
      <c r="B148" s="23">
        <v>0</v>
      </c>
      <c r="C148" s="23">
        <v>0</v>
      </c>
      <c r="D148" s="23">
        <v>0</v>
      </c>
      <c r="E148" s="23">
        <v>0</v>
      </c>
      <c r="F148" s="24">
        <f t="shared" si="267"/>
        <v>0</v>
      </c>
      <c r="G148" s="25">
        <v>0</v>
      </c>
      <c r="H148" s="25">
        <v>0</v>
      </c>
      <c r="I148" s="25">
        <v>0</v>
      </c>
      <c r="J148" s="38">
        <v>0.85</v>
      </c>
      <c r="K148" s="39">
        <f t="shared" si="255"/>
        <v>0</v>
      </c>
      <c r="L148" s="39">
        <f t="shared" si="305"/>
        <v>0</v>
      </c>
      <c r="M148" s="39">
        <f t="shared" si="306"/>
        <v>0</v>
      </c>
      <c r="N148" s="39">
        <f t="shared" si="307"/>
        <v>0</v>
      </c>
      <c r="O148" s="39">
        <f t="shared" si="268"/>
        <v>0</v>
      </c>
      <c r="P148" s="39">
        <f t="shared" si="313"/>
        <v>0</v>
      </c>
      <c r="Q148" s="39">
        <f t="shared" si="310"/>
        <v>0</v>
      </c>
      <c r="R148" s="39">
        <f t="shared" si="311"/>
        <v>0</v>
      </c>
      <c r="S148" s="39">
        <f t="shared" si="274"/>
        <v>0</v>
      </c>
      <c r="T148" s="39">
        <f t="shared" ref="T148:V148" si="322">L148-P148</f>
        <v>0</v>
      </c>
      <c r="U148" s="39">
        <f t="shared" si="322"/>
        <v>0</v>
      </c>
      <c r="V148" s="39">
        <f t="shared" si="322"/>
        <v>0</v>
      </c>
      <c r="W148" s="56">
        <f t="shared" si="276"/>
        <v>0</v>
      </c>
      <c r="X148" s="56">
        <v>0</v>
      </c>
      <c r="Y148" s="40">
        <f t="shared" si="273"/>
        <v>0</v>
      </c>
      <c r="Z148" s="40"/>
      <c r="AA148" s="39">
        <f t="shared" si="309"/>
        <v>0</v>
      </c>
      <c r="AB148" s="8"/>
    </row>
    <row r="149" s="1" customFormat="1" ht="21.95" customHeight="1" spans="1:28">
      <c r="A149" s="23" t="s">
        <v>149</v>
      </c>
      <c r="B149" s="23">
        <v>3</v>
      </c>
      <c r="C149" s="23">
        <v>1</v>
      </c>
      <c r="D149" s="23">
        <v>0</v>
      </c>
      <c r="E149" s="23">
        <v>2</v>
      </c>
      <c r="F149" s="24">
        <f t="shared" si="267"/>
        <v>3</v>
      </c>
      <c r="G149" s="25">
        <v>1</v>
      </c>
      <c r="H149" s="25">
        <v>0</v>
      </c>
      <c r="I149" s="25">
        <v>2</v>
      </c>
      <c r="J149" s="38">
        <v>0.85</v>
      </c>
      <c r="K149" s="39">
        <f t="shared" si="255"/>
        <v>1.06</v>
      </c>
      <c r="L149" s="39">
        <f t="shared" si="305"/>
        <v>0.53</v>
      </c>
      <c r="M149" s="39">
        <f t="shared" si="306"/>
        <v>0</v>
      </c>
      <c r="N149" s="39">
        <f t="shared" si="307"/>
        <v>0.53</v>
      </c>
      <c r="O149" s="39">
        <f t="shared" si="268"/>
        <v>0.38</v>
      </c>
      <c r="P149" s="39">
        <f t="shared" si="313"/>
        <v>0.19</v>
      </c>
      <c r="Q149" s="39">
        <f t="shared" si="310"/>
        <v>0</v>
      </c>
      <c r="R149" s="39">
        <f t="shared" si="311"/>
        <v>0.19</v>
      </c>
      <c r="S149" s="39">
        <f t="shared" si="274"/>
        <v>0.68</v>
      </c>
      <c r="T149" s="39">
        <f t="shared" ref="T149:V149" si="323">L149-P149</f>
        <v>0.34</v>
      </c>
      <c r="U149" s="39">
        <f t="shared" si="323"/>
        <v>0</v>
      </c>
      <c r="V149" s="39">
        <f t="shared" si="323"/>
        <v>0.34</v>
      </c>
      <c r="W149" s="56">
        <f t="shared" si="276"/>
        <v>0.68</v>
      </c>
      <c r="X149" s="56">
        <v>0.68</v>
      </c>
      <c r="Y149" s="40">
        <f t="shared" si="273"/>
        <v>0</v>
      </c>
      <c r="Z149" s="40"/>
      <c r="AA149" s="39">
        <f t="shared" si="309"/>
        <v>0.68</v>
      </c>
      <c r="AB149" s="8"/>
    </row>
    <row r="150" s="1" customFormat="1" ht="21.95" customHeight="1" spans="1:28">
      <c r="A150" s="23" t="s">
        <v>150</v>
      </c>
      <c r="B150" s="23">
        <v>0</v>
      </c>
      <c r="C150" s="23">
        <v>0</v>
      </c>
      <c r="D150" s="23">
        <v>0</v>
      </c>
      <c r="E150" s="23">
        <v>0</v>
      </c>
      <c r="F150" s="24">
        <f t="shared" si="267"/>
        <v>0</v>
      </c>
      <c r="G150" s="25">
        <v>0</v>
      </c>
      <c r="H150" s="25">
        <v>0</v>
      </c>
      <c r="I150" s="25">
        <v>0</v>
      </c>
      <c r="J150" s="38">
        <v>0.85</v>
      </c>
      <c r="K150" s="39">
        <f t="shared" si="255"/>
        <v>0</v>
      </c>
      <c r="L150" s="39">
        <f t="shared" si="305"/>
        <v>0</v>
      </c>
      <c r="M150" s="39">
        <f t="shared" si="306"/>
        <v>0</v>
      </c>
      <c r="N150" s="39">
        <f t="shared" si="307"/>
        <v>0</v>
      </c>
      <c r="O150" s="39">
        <f t="shared" si="268"/>
        <v>0</v>
      </c>
      <c r="P150" s="39">
        <f t="shared" si="313"/>
        <v>0</v>
      </c>
      <c r="Q150" s="39">
        <f t="shared" si="310"/>
        <v>0</v>
      </c>
      <c r="R150" s="39">
        <f t="shared" si="311"/>
        <v>0</v>
      </c>
      <c r="S150" s="39">
        <f t="shared" si="274"/>
        <v>0</v>
      </c>
      <c r="T150" s="39">
        <f t="shared" ref="T150:V150" si="324">L150-P150</f>
        <v>0</v>
      </c>
      <c r="U150" s="39">
        <f t="shared" si="324"/>
        <v>0</v>
      </c>
      <c r="V150" s="39">
        <f t="shared" si="324"/>
        <v>0</v>
      </c>
      <c r="W150" s="56">
        <f t="shared" si="276"/>
        <v>0</v>
      </c>
      <c r="X150" s="56">
        <v>0</v>
      </c>
      <c r="Y150" s="40">
        <f t="shared" si="273"/>
        <v>0</v>
      </c>
      <c r="Z150" s="40"/>
      <c r="AA150" s="39">
        <f t="shared" si="309"/>
        <v>0</v>
      </c>
      <c r="AB150" s="8"/>
    </row>
    <row r="151" s="1" customFormat="1" ht="21.95" customHeight="1" spans="1:28">
      <c r="A151" s="23" t="s">
        <v>151</v>
      </c>
      <c r="B151" s="23">
        <v>1</v>
      </c>
      <c r="C151" s="23">
        <v>0</v>
      </c>
      <c r="D151" s="23">
        <v>1</v>
      </c>
      <c r="E151" s="23">
        <v>0</v>
      </c>
      <c r="F151" s="24">
        <f t="shared" si="267"/>
        <v>1</v>
      </c>
      <c r="G151" s="25">
        <v>0</v>
      </c>
      <c r="H151" s="25">
        <v>1</v>
      </c>
      <c r="I151" s="25">
        <v>0</v>
      </c>
      <c r="J151" s="38">
        <v>0.65</v>
      </c>
      <c r="K151" s="39">
        <f t="shared" si="255"/>
        <v>0.3</v>
      </c>
      <c r="L151" s="39">
        <f t="shared" si="305"/>
        <v>0</v>
      </c>
      <c r="M151" s="39">
        <f t="shared" si="306"/>
        <v>0.3</v>
      </c>
      <c r="N151" s="39">
        <f t="shared" si="307"/>
        <v>0</v>
      </c>
      <c r="O151" s="39">
        <f t="shared" si="268"/>
        <v>0.14</v>
      </c>
      <c r="P151" s="39">
        <f t="shared" si="313"/>
        <v>0</v>
      </c>
      <c r="Q151" s="39">
        <f t="shared" si="310"/>
        <v>0.14</v>
      </c>
      <c r="R151" s="39">
        <f t="shared" si="311"/>
        <v>0</v>
      </c>
      <c r="S151" s="39">
        <f t="shared" si="274"/>
        <v>0.16</v>
      </c>
      <c r="T151" s="39">
        <f t="shared" ref="T151:V151" si="325">L151-P151</f>
        <v>0</v>
      </c>
      <c r="U151" s="39">
        <f t="shared" si="325"/>
        <v>0.16</v>
      </c>
      <c r="V151" s="39">
        <f t="shared" si="325"/>
        <v>0</v>
      </c>
      <c r="W151" s="56">
        <f t="shared" si="276"/>
        <v>0.16</v>
      </c>
      <c r="X151" s="56">
        <v>0.16</v>
      </c>
      <c r="Y151" s="40">
        <f t="shared" si="273"/>
        <v>0</v>
      </c>
      <c r="Z151" s="40"/>
      <c r="AA151" s="39">
        <f t="shared" si="309"/>
        <v>0.16</v>
      </c>
      <c r="AB151" s="8"/>
    </row>
    <row r="152" s="1" customFormat="1" ht="21.95" customHeight="1" spans="1:28">
      <c r="A152" s="23" t="s">
        <v>152</v>
      </c>
      <c r="B152" s="23">
        <v>32</v>
      </c>
      <c r="C152" s="23">
        <v>0</v>
      </c>
      <c r="D152" s="23">
        <v>0</v>
      </c>
      <c r="E152" s="23">
        <v>32</v>
      </c>
      <c r="F152" s="24">
        <f t="shared" si="267"/>
        <v>32</v>
      </c>
      <c r="G152" s="25">
        <v>0</v>
      </c>
      <c r="H152" s="25">
        <v>0</v>
      </c>
      <c r="I152" s="25">
        <v>32</v>
      </c>
      <c r="J152" s="38">
        <v>0.85</v>
      </c>
      <c r="K152" s="39">
        <f t="shared" si="255"/>
        <v>8.49</v>
      </c>
      <c r="L152" s="39">
        <f t="shared" si="305"/>
        <v>0</v>
      </c>
      <c r="M152" s="39">
        <f t="shared" si="306"/>
        <v>0</v>
      </c>
      <c r="N152" s="39">
        <f t="shared" si="307"/>
        <v>8.49</v>
      </c>
      <c r="O152" s="39">
        <f t="shared" si="268"/>
        <v>3</v>
      </c>
      <c r="P152" s="39">
        <f t="shared" si="313"/>
        <v>0</v>
      </c>
      <c r="Q152" s="39">
        <f t="shared" si="310"/>
        <v>0</v>
      </c>
      <c r="R152" s="39">
        <f t="shared" si="311"/>
        <v>3</v>
      </c>
      <c r="S152" s="39">
        <f t="shared" si="274"/>
        <v>5.49</v>
      </c>
      <c r="T152" s="39">
        <f t="shared" ref="T152:V152" si="326">L152-P152</f>
        <v>0</v>
      </c>
      <c r="U152" s="39">
        <f t="shared" si="326"/>
        <v>0</v>
      </c>
      <c r="V152" s="39">
        <f t="shared" si="326"/>
        <v>5.49</v>
      </c>
      <c r="W152" s="56">
        <f t="shared" si="276"/>
        <v>5.49</v>
      </c>
      <c r="X152" s="56">
        <v>5.32</v>
      </c>
      <c r="Y152" s="25">
        <f t="shared" si="273"/>
        <v>0.17</v>
      </c>
      <c r="Z152" s="25"/>
      <c r="AA152" s="39">
        <f t="shared" si="309"/>
        <v>5.66</v>
      </c>
      <c r="AB152" s="8"/>
    </row>
    <row r="153" s="1" customFormat="1" ht="21.95" customHeight="1" spans="1:28">
      <c r="A153" s="65" t="s">
        <v>153</v>
      </c>
      <c r="B153" s="65">
        <v>13</v>
      </c>
      <c r="C153" s="65">
        <v>0</v>
      </c>
      <c r="D153" s="65">
        <v>0</v>
      </c>
      <c r="E153" s="65">
        <v>13</v>
      </c>
      <c r="F153" s="24">
        <f t="shared" si="267"/>
        <v>13</v>
      </c>
      <c r="G153" s="25">
        <v>0</v>
      </c>
      <c r="H153" s="25">
        <v>0</v>
      </c>
      <c r="I153" s="25">
        <v>13</v>
      </c>
      <c r="J153" s="38">
        <v>1</v>
      </c>
      <c r="K153" s="39">
        <f t="shared" si="255"/>
        <v>4.06</v>
      </c>
      <c r="L153" s="39">
        <f t="shared" si="305"/>
        <v>0</v>
      </c>
      <c r="M153" s="39">
        <f t="shared" si="306"/>
        <v>0</v>
      </c>
      <c r="N153" s="39">
        <f t="shared" si="307"/>
        <v>4.06</v>
      </c>
      <c r="O153" s="39">
        <f t="shared" si="268"/>
        <v>1.22</v>
      </c>
      <c r="P153" s="39">
        <f t="shared" si="313"/>
        <v>0</v>
      </c>
      <c r="Q153" s="39">
        <f t="shared" si="310"/>
        <v>0</v>
      </c>
      <c r="R153" s="39">
        <f t="shared" si="311"/>
        <v>1.22</v>
      </c>
      <c r="S153" s="39">
        <f t="shared" si="274"/>
        <v>2.84</v>
      </c>
      <c r="T153" s="39">
        <f t="shared" ref="T153:V153" si="327">L153-P153</f>
        <v>0</v>
      </c>
      <c r="U153" s="39">
        <f t="shared" si="327"/>
        <v>0</v>
      </c>
      <c r="V153" s="39">
        <f t="shared" si="327"/>
        <v>2.84</v>
      </c>
      <c r="W153" s="56">
        <f t="shared" si="276"/>
        <v>2.84</v>
      </c>
      <c r="X153" s="56">
        <v>2.84</v>
      </c>
      <c r="Y153" s="40">
        <f t="shared" si="273"/>
        <v>0</v>
      </c>
      <c r="Z153" s="40"/>
      <c r="AA153" s="39">
        <f t="shared" si="309"/>
        <v>2.84</v>
      </c>
      <c r="AB153" s="8"/>
    </row>
    <row r="154" s="1" customFormat="1" ht="21.95" customHeight="1" spans="1:28">
      <c r="A154" s="65" t="s">
        <v>154</v>
      </c>
      <c r="B154" s="65">
        <v>4</v>
      </c>
      <c r="C154" s="65">
        <v>0</v>
      </c>
      <c r="D154" s="65">
        <v>0</v>
      </c>
      <c r="E154" s="65">
        <v>4</v>
      </c>
      <c r="F154" s="24">
        <f t="shared" si="267"/>
        <v>4</v>
      </c>
      <c r="G154" s="25">
        <v>0</v>
      </c>
      <c r="H154" s="25">
        <v>0</v>
      </c>
      <c r="I154" s="25">
        <v>4</v>
      </c>
      <c r="J154" s="38">
        <v>1</v>
      </c>
      <c r="K154" s="39">
        <f t="shared" si="255"/>
        <v>1.25</v>
      </c>
      <c r="L154" s="39">
        <f t="shared" si="305"/>
        <v>0</v>
      </c>
      <c r="M154" s="39">
        <f t="shared" si="306"/>
        <v>0</v>
      </c>
      <c r="N154" s="39">
        <f t="shared" si="307"/>
        <v>1.25</v>
      </c>
      <c r="O154" s="39">
        <f t="shared" si="268"/>
        <v>0.37</v>
      </c>
      <c r="P154" s="39">
        <f t="shared" si="313"/>
        <v>0</v>
      </c>
      <c r="Q154" s="39">
        <f t="shared" si="310"/>
        <v>0</v>
      </c>
      <c r="R154" s="39">
        <f t="shared" si="311"/>
        <v>0.37</v>
      </c>
      <c r="S154" s="39">
        <f t="shared" si="274"/>
        <v>0.88</v>
      </c>
      <c r="T154" s="39">
        <f t="shared" ref="T154:V154" si="328">L154-P154</f>
        <v>0</v>
      </c>
      <c r="U154" s="39">
        <f t="shared" si="328"/>
        <v>0</v>
      </c>
      <c r="V154" s="39">
        <f t="shared" si="328"/>
        <v>0.88</v>
      </c>
      <c r="W154" s="56">
        <f t="shared" si="276"/>
        <v>0.88</v>
      </c>
      <c r="X154" s="56">
        <v>0.88</v>
      </c>
      <c r="Y154" s="25">
        <f t="shared" si="273"/>
        <v>0</v>
      </c>
      <c r="Z154" s="25"/>
      <c r="AA154" s="39">
        <f t="shared" si="309"/>
        <v>0.88</v>
      </c>
      <c r="AB154" s="8"/>
    </row>
    <row r="155" s="1" customFormat="1" ht="21.95" customHeight="1" spans="1:28">
      <c r="A155" s="23" t="s">
        <v>155</v>
      </c>
      <c r="B155" s="23">
        <v>50</v>
      </c>
      <c r="C155" s="23">
        <v>1</v>
      </c>
      <c r="D155" s="23">
        <v>1</v>
      </c>
      <c r="E155" s="23">
        <v>48</v>
      </c>
      <c r="F155" s="24">
        <f t="shared" si="267"/>
        <v>50</v>
      </c>
      <c r="G155" s="25">
        <v>1</v>
      </c>
      <c r="H155" s="25">
        <v>1</v>
      </c>
      <c r="I155" s="25">
        <v>48</v>
      </c>
      <c r="J155" s="38">
        <v>0.85</v>
      </c>
      <c r="K155" s="39">
        <f t="shared" si="255"/>
        <v>13.66</v>
      </c>
      <c r="L155" s="39">
        <f t="shared" si="305"/>
        <v>0.53</v>
      </c>
      <c r="M155" s="39">
        <f t="shared" si="306"/>
        <v>0.4</v>
      </c>
      <c r="N155" s="39">
        <f t="shared" si="307"/>
        <v>12.73</v>
      </c>
      <c r="O155" s="39">
        <f t="shared" si="268"/>
        <v>4.82</v>
      </c>
      <c r="P155" s="39">
        <f t="shared" si="313"/>
        <v>0.19</v>
      </c>
      <c r="Q155" s="39">
        <f t="shared" si="310"/>
        <v>0.14</v>
      </c>
      <c r="R155" s="39">
        <f t="shared" si="311"/>
        <v>4.49</v>
      </c>
      <c r="S155" s="39">
        <f t="shared" si="274"/>
        <v>8.84</v>
      </c>
      <c r="T155" s="39">
        <f t="shared" ref="T155:V155" si="329">L155-P155</f>
        <v>0.34</v>
      </c>
      <c r="U155" s="39">
        <f t="shared" si="329"/>
        <v>0.26</v>
      </c>
      <c r="V155" s="39">
        <f t="shared" si="329"/>
        <v>8.24</v>
      </c>
      <c r="W155" s="56">
        <f t="shared" si="276"/>
        <v>8.84</v>
      </c>
      <c r="X155" s="56">
        <v>8.84</v>
      </c>
      <c r="Y155" s="39">
        <f t="shared" si="273"/>
        <v>0</v>
      </c>
      <c r="Z155" s="39"/>
      <c r="AA155" s="39">
        <f t="shared" si="309"/>
        <v>8.84</v>
      </c>
      <c r="AB155" s="8"/>
    </row>
    <row r="156" s="1" customFormat="1" ht="21.95" customHeight="1" spans="1:28">
      <c r="A156" s="23" t="s">
        <v>156</v>
      </c>
      <c r="B156" s="23">
        <v>1</v>
      </c>
      <c r="C156" s="23">
        <v>0</v>
      </c>
      <c r="D156" s="23">
        <v>0</v>
      </c>
      <c r="E156" s="23">
        <v>1</v>
      </c>
      <c r="F156" s="24">
        <f t="shared" si="267"/>
        <v>1</v>
      </c>
      <c r="G156" s="25">
        <v>0</v>
      </c>
      <c r="H156" s="25">
        <v>0</v>
      </c>
      <c r="I156" s="25">
        <v>1</v>
      </c>
      <c r="J156" s="38">
        <v>0.85</v>
      </c>
      <c r="K156" s="39">
        <f t="shared" si="255"/>
        <v>0.27</v>
      </c>
      <c r="L156" s="39">
        <f t="shared" si="305"/>
        <v>0</v>
      </c>
      <c r="M156" s="39">
        <f t="shared" si="306"/>
        <v>0</v>
      </c>
      <c r="N156" s="39">
        <f t="shared" si="307"/>
        <v>0.27</v>
      </c>
      <c r="O156" s="39">
        <f t="shared" si="268"/>
        <v>0.09</v>
      </c>
      <c r="P156" s="39">
        <f t="shared" si="313"/>
        <v>0</v>
      </c>
      <c r="Q156" s="39">
        <f t="shared" si="310"/>
        <v>0</v>
      </c>
      <c r="R156" s="39">
        <f t="shared" si="311"/>
        <v>0.09</v>
      </c>
      <c r="S156" s="39">
        <f t="shared" si="274"/>
        <v>0.18</v>
      </c>
      <c r="T156" s="39">
        <f t="shared" ref="T156:V156" si="330">L156-P156</f>
        <v>0</v>
      </c>
      <c r="U156" s="39">
        <f t="shared" si="330"/>
        <v>0</v>
      </c>
      <c r="V156" s="39">
        <f t="shared" si="330"/>
        <v>0.18</v>
      </c>
      <c r="W156" s="56">
        <f t="shared" si="276"/>
        <v>0.18</v>
      </c>
      <c r="X156" s="56">
        <v>0.18</v>
      </c>
      <c r="Y156" s="39">
        <f t="shared" si="273"/>
        <v>0</v>
      </c>
      <c r="Z156" s="39"/>
      <c r="AA156" s="39">
        <f t="shared" si="309"/>
        <v>0.18</v>
      </c>
      <c r="AB156" s="8"/>
    </row>
    <row r="157" s="1" customFormat="1" ht="21.95" customHeight="1" spans="1:28">
      <c r="A157" s="23" t="s">
        <v>157</v>
      </c>
      <c r="B157" s="23">
        <v>17</v>
      </c>
      <c r="C157" s="23">
        <v>0</v>
      </c>
      <c r="D157" s="23">
        <v>0</v>
      </c>
      <c r="E157" s="23">
        <v>17</v>
      </c>
      <c r="F157" s="24">
        <f t="shared" si="267"/>
        <v>17</v>
      </c>
      <c r="G157" s="25">
        <v>0</v>
      </c>
      <c r="H157" s="25">
        <v>0</v>
      </c>
      <c r="I157" s="25">
        <v>17</v>
      </c>
      <c r="J157" s="38">
        <v>0.85</v>
      </c>
      <c r="K157" s="39">
        <f t="shared" si="255"/>
        <v>4.51</v>
      </c>
      <c r="L157" s="39">
        <f t="shared" si="305"/>
        <v>0</v>
      </c>
      <c r="M157" s="39">
        <f t="shared" si="306"/>
        <v>0</v>
      </c>
      <c r="N157" s="39">
        <f t="shared" si="307"/>
        <v>4.51</v>
      </c>
      <c r="O157" s="39">
        <f t="shared" si="268"/>
        <v>1.59</v>
      </c>
      <c r="P157" s="39">
        <f t="shared" si="313"/>
        <v>0</v>
      </c>
      <c r="Q157" s="39">
        <f t="shared" si="310"/>
        <v>0</v>
      </c>
      <c r="R157" s="39">
        <f t="shared" si="311"/>
        <v>1.59</v>
      </c>
      <c r="S157" s="39">
        <f t="shared" si="274"/>
        <v>2.92</v>
      </c>
      <c r="T157" s="39">
        <f t="shared" ref="T157:V157" si="331">L157-P157</f>
        <v>0</v>
      </c>
      <c r="U157" s="39">
        <f t="shared" si="331"/>
        <v>0</v>
      </c>
      <c r="V157" s="39">
        <f t="shared" si="331"/>
        <v>2.92</v>
      </c>
      <c r="W157" s="56">
        <f t="shared" si="276"/>
        <v>2.92</v>
      </c>
      <c r="X157" s="56">
        <v>2.92</v>
      </c>
      <c r="Y157" s="39">
        <f t="shared" si="273"/>
        <v>0</v>
      </c>
      <c r="Z157" s="39"/>
      <c r="AA157" s="39">
        <f t="shared" si="309"/>
        <v>2.92</v>
      </c>
      <c r="AB157" s="8"/>
    </row>
    <row r="158" s="1" customFormat="1" ht="21.95" customHeight="1" spans="1:28">
      <c r="A158" s="23" t="s">
        <v>158</v>
      </c>
      <c r="B158" s="23">
        <v>19</v>
      </c>
      <c r="C158" s="23">
        <v>0</v>
      </c>
      <c r="D158" s="23">
        <v>0</v>
      </c>
      <c r="E158" s="23">
        <v>19</v>
      </c>
      <c r="F158" s="24">
        <f t="shared" si="267"/>
        <v>19</v>
      </c>
      <c r="G158" s="25">
        <v>0</v>
      </c>
      <c r="H158" s="25">
        <v>0</v>
      </c>
      <c r="I158" s="25">
        <v>19</v>
      </c>
      <c r="J158" s="38">
        <v>1</v>
      </c>
      <c r="K158" s="39">
        <f t="shared" si="255"/>
        <v>5.93</v>
      </c>
      <c r="L158" s="39">
        <f t="shared" si="305"/>
        <v>0</v>
      </c>
      <c r="M158" s="39">
        <f t="shared" si="306"/>
        <v>0</v>
      </c>
      <c r="N158" s="39">
        <f t="shared" si="307"/>
        <v>5.93</v>
      </c>
      <c r="O158" s="39">
        <f t="shared" si="268"/>
        <v>1.78</v>
      </c>
      <c r="P158" s="39">
        <f t="shared" si="313"/>
        <v>0</v>
      </c>
      <c r="Q158" s="39">
        <f t="shared" si="310"/>
        <v>0</v>
      </c>
      <c r="R158" s="39">
        <f t="shared" si="311"/>
        <v>1.78</v>
      </c>
      <c r="S158" s="39">
        <f t="shared" si="274"/>
        <v>4.15</v>
      </c>
      <c r="T158" s="39">
        <f t="shared" ref="T158:V158" si="332">L158-P158</f>
        <v>0</v>
      </c>
      <c r="U158" s="39">
        <f t="shared" si="332"/>
        <v>0</v>
      </c>
      <c r="V158" s="39">
        <f t="shared" si="332"/>
        <v>4.15</v>
      </c>
      <c r="W158" s="56">
        <f t="shared" si="276"/>
        <v>4.15</v>
      </c>
      <c r="X158" s="56">
        <v>4.15</v>
      </c>
      <c r="Y158" s="25">
        <f t="shared" si="273"/>
        <v>0</v>
      </c>
      <c r="Z158" s="25"/>
      <c r="AA158" s="39">
        <f t="shared" si="309"/>
        <v>4.15</v>
      </c>
      <c r="AB158" s="8"/>
    </row>
    <row r="159" s="1" customFormat="1" ht="21.95" customHeight="1" spans="1:28">
      <c r="A159" s="23" t="s">
        <v>159</v>
      </c>
      <c r="B159" s="23">
        <v>0</v>
      </c>
      <c r="C159" s="23">
        <v>0</v>
      </c>
      <c r="D159" s="23">
        <v>0</v>
      </c>
      <c r="E159" s="23">
        <v>0</v>
      </c>
      <c r="F159" s="24">
        <f t="shared" si="267"/>
        <v>0</v>
      </c>
      <c r="G159" s="25">
        <v>0</v>
      </c>
      <c r="H159" s="25">
        <v>0</v>
      </c>
      <c r="I159" s="25">
        <v>0</v>
      </c>
      <c r="J159" s="38">
        <v>1</v>
      </c>
      <c r="K159" s="39">
        <f t="shared" si="255"/>
        <v>0</v>
      </c>
      <c r="L159" s="39">
        <f t="shared" si="305"/>
        <v>0</v>
      </c>
      <c r="M159" s="39">
        <f t="shared" si="306"/>
        <v>0</v>
      </c>
      <c r="N159" s="39">
        <f t="shared" si="307"/>
        <v>0</v>
      </c>
      <c r="O159" s="39">
        <f t="shared" si="268"/>
        <v>0</v>
      </c>
      <c r="P159" s="39">
        <f t="shared" si="313"/>
        <v>0</v>
      </c>
      <c r="Q159" s="39">
        <f t="shared" si="310"/>
        <v>0</v>
      </c>
      <c r="R159" s="39">
        <f t="shared" si="311"/>
        <v>0</v>
      </c>
      <c r="S159" s="39">
        <f t="shared" si="274"/>
        <v>0</v>
      </c>
      <c r="T159" s="39">
        <f t="shared" ref="T159:V159" si="333">L159-P159</f>
        <v>0</v>
      </c>
      <c r="U159" s="39">
        <f t="shared" si="333"/>
        <v>0</v>
      </c>
      <c r="V159" s="39">
        <f t="shared" si="333"/>
        <v>0</v>
      </c>
      <c r="W159" s="56">
        <f t="shared" si="276"/>
        <v>0</v>
      </c>
      <c r="X159" s="56">
        <v>0</v>
      </c>
      <c r="Y159" s="40">
        <f t="shared" si="273"/>
        <v>0</v>
      </c>
      <c r="Z159" s="40"/>
      <c r="AA159" s="39">
        <f t="shared" si="309"/>
        <v>0</v>
      </c>
      <c r="AB159" s="8"/>
    </row>
    <row r="160" s="1" customFormat="1" ht="21.95" customHeight="1" spans="1:28">
      <c r="A160" s="23" t="s">
        <v>160</v>
      </c>
      <c r="B160" s="23">
        <v>0</v>
      </c>
      <c r="C160" s="23">
        <v>0</v>
      </c>
      <c r="D160" s="23">
        <v>0</v>
      </c>
      <c r="E160" s="23">
        <v>0</v>
      </c>
      <c r="F160" s="24">
        <f t="shared" si="267"/>
        <v>0</v>
      </c>
      <c r="G160" s="25">
        <v>0</v>
      </c>
      <c r="H160" s="25">
        <v>0</v>
      </c>
      <c r="I160" s="25">
        <v>0</v>
      </c>
      <c r="J160" s="38">
        <v>1</v>
      </c>
      <c r="K160" s="39">
        <f t="shared" si="255"/>
        <v>0</v>
      </c>
      <c r="L160" s="39">
        <f t="shared" si="305"/>
        <v>0</v>
      </c>
      <c r="M160" s="39">
        <f t="shared" si="306"/>
        <v>0</v>
      </c>
      <c r="N160" s="39">
        <f t="shared" si="307"/>
        <v>0</v>
      </c>
      <c r="O160" s="39">
        <f t="shared" si="268"/>
        <v>0</v>
      </c>
      <c r="P160" s="39">
        <f t="shared" si="313"/>
        <v>0</v>
      </c>
      <c r="Q160" s="39">
        <f t="shared" si="310"/>
        <v>0</v>
      </c>
      <c r="R160" s="39">
        <f t="shared" si="311"/>
        <v>0</v>
      </c>
      <c r="S160" s="39">
        <f t="shared" si="274"/>
        <v>0</v>
      </c>
      <c r="T160" s="39">
        <f t="shared" ref="T160:V160" si="334">L160-P160</f>
        <v>0</v>
      </c>
      <c r="U160" s="39">
        <f t="shared" si="334"/>
        <v>0</v>
      </c>
      <c r="V160" s="39">
        <f t="shared" si="334"/>
        <v>0</v>
      </c>
      <c r="W160" s="56">
        <f t="shared" si="276"/>
        <v>0</v>
      </c>
      <c r="X160" s="56">
        <v>0</v>
      </c>
      <c r="Y160" s="40">
        <f t="shared" si="273"/>
        <v>0</v>
      </c>
      <c r="Z160" s="40"/>
      <c r="AA160" s="39">
        <f t="shared" si="309"/>
        <v>0</v>
      </c>
      <c r="AB160" s="8"/>
    </row>
    <row r="161" s="1" customFormat="1" ht="21.95" customHeight="1" spans="1:28">
      <c r="A161" s="23" t="s">
        <v>161</v>
      </c>
      <c r="B161" s="23">
        <v>0</v>
      </c>
      <c r="C161" s="23">
        <v>0</v>
      </c>
      <c r="D161" s="23">
        <v>0</v>
      </c>
      <c r="E161" s="23">
        <v>0</v>
      </c>
      <c r="F161" s="24">
        <f t="shared" si="267"/>
        <v>0</v>
      </c>
      <c r="G161" s="25">
        <v>0</v>
      </c>
      <c r="H161" s="25">
        <v>0</v>
      </c>
      <c r="I161" s="25">
        <v>0</v>
      </c>
      <c r="J161" s="38">
        <v>1</v>
      </c>
      <c r="K161" s="39">
        <f t="shared" si="255"/>
        <v>0</v>
      </c>
      <c r="L161" s="39">
        <f t="shared" si="305"/>
        <v>0</v>
      </c>
      <c r="M161" s="39">
        <f t="shared" si="306"/>
        <v>0</v>
      </c>
      <c r="N161" s="39">
        <f t="shared" si="307"/>
        <v>0</v>
      </c>
      <c r="O161" s="39">
        <f t="shared" si="268"/>
        <v>0</v>
      </c>
      <c r="P161" s="39">
        <f t="shared" si="313"/>
        <v>0</v>
      </c>
      <c r="Q161" s="39">
        <f t="shared" si="310"/>
        <v>0</v>
      </c>
      <c r="R161" s="39">
        <f t="shared" si="311"/>
        <v>0</v>
      </c>
      <c r="S161" s="39">
        <f t="shared" si="274"/>
        <v>0</v>
      </c>
      <c r="T161" s="39">
        <f t="shared" ref="T161:V161" si="335">L161-P161</f>
        <v>0</v>
      </c>
      <c r="U161" s="39">
        <f t="shared" si="335"/>
        <v>0</v>
      </c>
      <c r="V161" s="39">
        <f t="shared" si="335"/>
        <v>0</v>
      </c>
      <c r="W161" s="56">
        <f t="shared" si="276"/>
        <v>0</v>
      </c>
      <c r="X161" s="56">
        <v>0</v>
      </c>
      <c r="Y161" s="40">
        <f t="shared" si="273"/>
        <v>0</v>
      </c>
      <c r="Z161" s="40"/>
      <c r="AA161" s="39">
        <f t="shared" si="309"/>
        <v>0</v>
      </c>
      <c r="AB161" s="8"/>
    </row>
    <row r="162" s="1" customFormat="1" ht="21.95" customHeight="1" spans="1:28">
      <c r="A162" s="23" t="s">
        <v>162</v>
      </c>
      <c r="B162" s="23">
        <v>2</v>
      </c>
      <c r="C162" s="23">
        <v>0</v>
      </c>
      <c r="D162" s="23">
        <v>0</v>
      </c>
      <c r="E162" s="23">
        <v>2</v>
      </c>
      <c r="F162" s="24">
        <f t="shared" si="267"/>
        <v>2</v>
      </c>
      <c r="G162" s="25">
        <v>0</v>
      </c>
      <c r="H162" s="25">
        <v>0</v>
      </c>
      <c r="I162" s="25">
        <v>2</v>
      </c>
      <c r="J162" s="38">
        <v>0.85</v>
      </c>
      <c r="K162" s="39">
        <f t="shared" si="255"/>
        <v>0.53</v>
      </c>
      <c r="L162" s="39">
        <f t="shared" si="305"/>
        <v>0</v>
      </c>
      <c r="M162" s="39">
        <f t="shared" si="306"/>
        <v>0</v>
      </c>
      <c r="N162" s="39">
        <f t="shared" si="307"/>
        <v>0.53</v>
      </c>
      <c r="O162" s="39">
        <f t="shared" si="268"/>
        <v>0.19</v>
      </c>
      <c r="P162" s="39">
        <f t="shared" si="313"/>
        <v>0</v>
      </c>
      <c r="Q162" s="39">
        <f t="shared" si="310"/>
        <v>0</v>
      </c>
      <c r="R162" s="39">
        <f t="shared" si="311"/>
        <v>0.19</v>
      </c>
      <c r="S162" s="39">
        <f t="shared" si="274"/>
        <v>0.34</v>
      </c>
      <c r="T162" s="39">
        <f t="shared" ref="T162:V162" si="336">L162-P162</f>
        <v>0</v>
      </c>
      <c r="U162" s="39">
        <f t="shared" si="336"/>
        <v>0</v>
      </c>
      <c r="V162" s="39">
        <f t="shared" si="336"/>
        <v>0.34</v>
      </c>
      <c r="W162" s="56">
        <f t="shared" si="276"/>
        <v>0.34</v>
      </c>
      <c r="X162" s="56">
        <v>0.34</v>
      </c>
      <c r="Y162" s="40">
        <f t="shared" si="273"/>
        <v>0</v>
      </c>
      <c r="Z162" s="40"/>
      <c r="AA162" s="39">
        <f t="shared" si="309"/>
        <v>0.34</v>
      </c>
      <c r="AB162" s="8"/>
    </row>
    <row r="163" s="1" customFormat="1" ht="21.95" customHeight="1" spans="1:28">
      <c r="A163" s="23" t="s">
        <v>163</v>
      </c>
      <c r="B163" s="23">
        <v>0</v>
      </c>
      <c r="C163" s="23">
        <v>0</v>
      </c>
      <c r="D163" s="23">
        <v>0</v>
      </c>
      <c r="E163" s="23">
        <v>0</v>
      </c>
      <c r="F163" s="24">
        <f t="shared" si="267"/>
        <v>0</v>
      </c>
      <c r="G163" s="25">
        <v>0</v>
      </c>
      <c r="H163" s="25">
        <v>0</v>
      </c>
      <c r="I163" s="25">
        <v>0</v>
      </c>
      <c r="J163" s="38">
        <v>0.85</v>
      </c>
      <c r="K163" s="39">
        <f t="shared" si="255"/>
        <v>0</v>
      </c>
      <c r="L163" s="39">
        <f t="shared" si="305"/>
        <v>0</v>
      </c>
      <c r="M163" s="39">
        <f t="shared" si="306"/>
        <v>0</v>
      </c>
      <c r="N163" s="39">
        <f t="shared" si="307"/>
        <v>0</v>
      </c>
      <c r="O163" s="39">
        <f t="shared" si="268"/>
        <v>0</v>
      </c>
      <c r="P163" s="39">
        <f t="shared" si="313"/>
        <v>0</v>
      </c>
      <c r="Q163" s="39">
        <f t="shared" si="310"/>
        <v>0</v>
      </c>
      <c r="R163" s="39">
        <f t="shared" si="311"/>
        <v>0</v>
      </c>
      <c r="S163" s="39">
        <f t="shared" si="274"/>
        <v>0</v>
      </c>
      <c r="T163" s="39">
        <f t="shared" ref="T163:V163" si="337">L163-P163</f>
        <v>0</v>
      </c>
      <c r="U163" s="39">
        <f t="shared" si="337"/>
        <v>0</v>
      </c>
      <c r="V163" s="39">
        <f t="shared" si="337"/>
        <v>0</v>
      </c>
      <c r="W163" s="56">
        <f t="shared" si="276"/>
        <v>0</v>
      </c>
      <c r="X163" s="56">
        <v>0</v>
      </c>
      <c r="Y163" s="40">
        <f t="shared" si="273"/>
        <v>0</v>
      </c>
      <c r="Z163" s="40"/>
      <c r="AA163" s="39">
        <f t="shared" si="309"/>
        <v>0</v>
      </c>
      <c r="AB163" s="8"/>
    </row>
    <row r="164" s="1" customFormat="1" ht="21.95" customHeight="1" spans="1:28">
      <c r="A164" s="23" t="s">
        <v>164</v>
      </c>
      <c r="B164" s="23">
        <v>0</v>
      </c>
      <c r="C164" s="23">
        <v>0</v>
      </c>
      <c r="D164" s="23">
        <v>0</v>
      </c>
      <c r="E164" s="23">
        <v>0</v>
      </c>
      <c r="F164" s="24">
        <f t="shared" si="267"/>
        <v>0</v>
      </c>
      <c r="G164" s="25">
        <v>0</v>
      </c>
      <c r="H164" s="25">
        <v>0</v>
      </c>
      <c r="I164" s="25">
        <v>0</v>
      </c>
      <c r="J164" s="38">
        <v>0.85</v>
      </c>
      <c r="K164" s="39">
        <f t="shared" si="255"/>
        <v>0</v>
      </c>
      <c r="L164" s="39">
        <f t="shared" si="305"/>
        <v>0</v>
      </c>
      <c r="M164" s="39">
        <f t="shared" si="306"/>
        <v>0</v>
      </c>
      <c r="N164" s="39">
        <f t="shared" si="307"/>
        <v>0</v>
      </c>
      <c r="O164" s="39">
        <f t="shared" si="268"/>
        <v>0</v>
      </c>
      <c r="P164" s="39">
        <f t="shared" si="313"/>
        <v>0</v>
      </c>
      <c r="Q164" s="39">
        <f t="shared" si="310"/>
        <v>0</v>
      </c>
      <c r="R164" s="39">
        <f t="shared" si="311"/>
        <v>0</v>
      </c>
      <c r="S164" s="39">
        <f t="shared" si="274"/>
        <v>0</v>
      </c>
      <c r="T164" s="39">
        <f t="shared" ref="T164:V164" si="338">L164-P164</f>
        <v>0</v>
      </c>
      <c r="U164" s="39">
        <f t="shared" si="338"/>
        <v>0</v>
      </c>
      <c r="V164" s="39">
        <f t="shared" si="338"/>
        <v>0</v>
      </c>
      <c r="W164" s="56">
        <f t="shared" si="276"/>
        <v>0</v>
      </c>
      <c r="X164" s="56">
        <v>0</v>
      </c>
      <c r="Y164" s="40">
        <f t="shared" si="273"/>
        <v>0</v>
      </c>
      <c r="Z164" s="40"/>
      <c r="AA164" s="39">
        <f t="shared" si="309"/>
        <v>0</v>
      </c>
      <c r="AB164" s="8"/>
    </row>
    <row r="165" ht="141.95" customHeight="1" spans="1:27">
      <c r="A165" s="13" t="s">
        <v>250</v>
      </c>
      <c r="B165" s="13"/>
      <c r="C165" s="13"/>
      <c r="D165" s="13"/>
      <c r="E165" s="13"/>
      <c r="F165" s="13"/>
      <c r="G165" s="13"/>
      <c r="H165" s="13"/>
      <c r="I165" s="13"/>
      <c r="J165" s="13"/>
      <c r="K165" s="13"/>
      <c r="L165" s="13"/>
      <c r="M165" s="13"/>
      <c r="N165" s="13"/>
      <c r="O165" s="13"/>
      <c r="P165" s="13"/>
      <c r="Q165" s="13"/>
      <c r="R165" s="13"/>
      <c r="S165" s="13"/>
      <c r="T165" s="13"/>
      <c r="U165" s="13"/>
      <c r="V165" s="13"/>
      <c r="W165" s="13"/>
      <c r="X165" s="69"/>
      <c r="Y165" s="13"/>
      <c r="Z165" s="13"/>
      <c r="AA165" s="13"/>
    </row>
    <row r="166" customHeight="1" spans="24:24">
      <c r="X166" s="9"/>
    </row>
  </sheetData>
  <mergeCells count="13">
    <mergeCell ref="A2:AA2"/>
    <mergeCell ref="K3:N3"/>
    <mergeCell ref="B4:E4"/>
    <mergeCell ref="F4:I4"/>
    <mergeCell ref="K4:N4"/>
    <mergeCell ref="O4:R4"/>
    <mergeCell ref="S4:V4"/>
    <mergeCell ref="W4:Y4"/>
    <mergeCell ref="A165:AA165"/>
    <mergeCell ref="A4:A5"/>
    <mergeCell ref="J4:J5"/>
    <mergeCell ref="Z4:Z5"/>
    <mergeCell ref="AA4:AA5"/>
  </mergeCells>
  <printOptions horizontalCentered="1"/>
  <pageMargins left="0.472222222222222" right="0.472222222222222" top="0.590277777777778" bottom="0.786805555555556" header="0" footer="0.393055555555556"/>
  <pageSetup paperSize="9" scale="62"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总表</vt:lpstr>
      <vt:lpstr>农村计生奖励</vt:lpstr>
      <vt:lpstr>特扶补助汇总</vt:lpstr>
      <vt:lpstr>计生特扶-伤残</vt:lpstr>
      <vt:lpstr>计生特扶-死亡</vt:lpstr>
      <vt:lpstr>计生并发症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翟丰(处理函件)</dc:creator>
  <cp:lastModifiedBy>admin</cp:lastModifiedBy>
  <cp:revision>1</cp:revision>
  <dcterms:created xsi:type="dcterms:W3CDTF">2018-03-12T00:27:00Z</dcterms:created>
  <dcterms:modified xsi:type="dcterms:W3CDTF">2024-12-23T01:49:27Z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286C392053CABAA016C15B67432F58FE</vt:lpwstr>
  </property>
</Properties>
</file>